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waq.sharepoint.com/sites/SwissDiving/Freigegebene Dokumente/1_Leistungssport/8_PISTE-Test/PISTE-TEST_2024/"/>
    </mc:Choice>
  </mc:AlternateContent>
  <xr:revisionPtr revIDLastSave="1" documentId="13_ncr:1_{88E9E76A-C5AE-7045-8FF8-E5F28B8E9B24}" xr6:coauthVersionLast="47" xr6:coauthVersionMax="47" xr10:uidLastSave="{7112C09F-C0C5-40B6-B041-71847A41CD3D}"/>
  <bookViews>
    <workbookView xWindow="28680" yWindow="-120" windowWidth="29040" windowHeight="15840" xr2:uid="{3B5A05C3-A29D-764C-BB5D-40ABD74E71A0}"/>
  </bookViews>
  <sheets>
    <sheet name="T1" sheetId="4" r:id="rId1"/>
    <sheet name="T2" sheetId="1" r:id="rId2"/>
    <sheet name="T3" sheetId="2" r:id="rId3"/>
    <sheet name="T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3" l="1"/>
  <c r="J32" i="3"/>
  <c r="J31" i="3"/>
  <c r="J30" i="3"/>
  <c r="T30" i="3" l="1"/>
  <c r="W30" i="3"/>
  <c r="AC30" i="3" s="1"/>
  <c r="T31" i="3"/>
  <c r="W31" i="3"/>
  <c r="AC31" i="3" s="1"/>
  <c r="T32" i="3"/>
  <c r="W32" i="3"/>
  <c r="T33" i="3"/>
  <c r="W33" i="3"/>
  <c r="J29" i="3"/>
  <c r="J12" i="4"/>
  <c r="J11" i="4"/>
  <c r="J10" i="4"/>
  <c r="J9" i="4"/>
  <c r="J8" i="4"/>
  <c r="J7" i="4"/>
  <c r="J6" i="4"/>
  <c r="J5" i="4"/>
  <c r="J4" i="4"/>
  <c r="J3" i="4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5" i="3"/>
  <c r="J34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T13" i="1"/>
  <c r="W13" i="1"/>
  <c r="T4" i="2"/>
  <c r="W4" i="2"/>
  <c r="T29" i="3"/>
  <c r="W29" i="3"/>
  <c r="T24" i="3"/>
  <c r="W24" i="3"/>
  <c r="T8" i="2"/>
  <c r="W8" i="2"/>
  <c r="AC32" i="3" l="1"/>
  <c r="AC33" i="3"/>
  <c r="AC29" i="3"/>
  <c r="AC24" i="3"/>
  <c r="AC13" i="1"/>
  <c r="AC4" i="2"/>
  <c r="AC8" i="2"/>
  <c r="T5" i="4"/>
  <c r="W5" i="4"/>
  <c r="T6" i="4"/>
  <c r="W6" i="4"/>
  <c r="AC6" i="4" s="1"/>
  <c r="T7" i="4"/>
  <c r="W7" i="4"/>
  <c r="T3" i="4"/>
  <c r="W3" i="4"/>
  <c r="T9" i="4"/>
  <c r="W9" i="4"/>
  <c r="AC9" i="4" l="1"/>
  <c r="AC3" i="4"/>
  <c r="AC7" i="4"/>
  <c r="AC5" i="4"/>
  <c r="W12" i="1"/>
  <c r="T12" i="1"/>
  <c r="W15" i="1"/>
  <c r="T15" i="1"/>
  <c r="W11" i="1"/>
  <c r="T11" i="1"/>
  <c r="W10" i="1"/>
  <c r="T10" i="1"/>
  <c r="W14" i="1"/>
  <c r="T14" i="1"/>
  <c r="W4" i="1"/>
  <c r="T4" i="1"/>
  <c r="W8" i="1"/>
  <c r="T8" i="1"/>
  <c r="W7" i="1"/>
  <c r="T7" i="1"/>
  <c r="W3" i="1"/>
  <c r="T3" i="1"/>
  <c r="AC3" i="1" s="1"/>
  <c r="T17" i="2"/>
  <c r="W17" i="2"/>
  <c r="T9" i="2"/>
  <c r="W9" i="2"/>
  <c r="T3" i="2"/>
  <c r="W3" i="2"/>
  <c r="T5" i="2"/>
  <c r="W5" i="2"/>
  <c r="W13" i="2"/>
  <c r="T13" i="2"/>
  <c r="W12" i="2"/>
  <c r="T12" i="2"/>
  <c r="W7" i="2"/>
  <c r="T7" i="2"/>
  <c r="T19" i="3"/>
  <c r="W19" i="3"/>
  <c r="T20" i="3"/>
  <c r="W20" i="3"/>
  <c r="T9" i="3"/>
  <c r="W9" i="3"/>
  <c r="T16" i="3"/>
  <c r="W16" i="3"/>
  <c r="T17" i="3"/>
  <c r="W17" i="3"/>
  <c r="T4" i="3"/>
  <c r="W4" i="3"/>
  <c r="T18" i="3"/>
  <c r="W18" i="3"/>
  <c r="T22" i="3"/>
  <c r="W22" i="3"/>
  <c r="T8" i="3"/>
  <c r="W8" i="3"/>
  <c r="T15" i="3"/>
  <c r="W15" i="3"/>
  <c r="T23" i="3"/>
  <c r="W23" i="3"/>
  <c r="W12" i="3"/>
  <c r="T12" i="3"/>
  <c r="W14" i="3"/>
  <c r="T14" i="3"/>
  <c r="W28" i="3"/>
  <c r="T28" i="3"/>
  <c r="W21" i="3"/>
  <c r="T21" i="3"/>
  <c r="W7" i="3"/>
  <c r="T7" i="3"/>
  <c r="W27" i="3"/>
  <c r="T27" i="3"/>
  <c r="W34" i="3"/>
  <c r="T34" i="3"/>
  <c r="W5" i="3"/>
  <c r="T5" i="3"/>
  <c r="W26" i="3"/>
  <c r="T26" i="3"/>
  <c r="AC22" i="3" l="1"/>
  <c r="AC7" i="3"/>
  <c r="AC5" i="3"/>
  <c r="AC16" i="3"/>
  <c r="AC4" i="3"/>
  <c r="AC15" i="3"/>
  <c r="AC9" i="3"/>
  <c r="AC19" i="3"/>
  <c r="AC9" i="2"/>
  <c r="AC8" i="1"/>
  <c r="AC17" i="2"/>
  <c r="AC14" i="1"/>
  <c r="AC4" i="1"/>
  <c r="AC12" i="1"/>
  <c r="AC10" i="1"/>
  <c r="AC7" i="1"/>
  <c r="AC15" i="1"/>
  <c r="AC11" i="1"/>
  <c r="AC3" i="2"/>
  <c r="AC5" i="2"/>
  <c r="AC13" i="2"/>
  <c r="AC12" i="2"/>
  <c r="AC7" i="2"/>
  <c r="AC17" i="3"/>
  <c r="AC28" i="3"/>
  <c r="AC23" i="3"/>
  <c r="AC8" i="3"/>
  <c r="AC12" i="3"/>
  <c r="AC18" i="3"/>
  <c r="AC27" i="3"/>
  <c r="AC20" i="3"/>
  <c r="AC14" i="3"/>
  <c r="AC26" i="3"/>
  <c r="AC21" i="3"/>
  <c r="AC34" i="3"/>
  <c r="W6" i="2" l="1"/>
  <c r="T6" i="2"/>
  <c r="AC6" i="2" l="1"/>
  <c r="T18" i="2" l="1"/>
  <c r="T11" i="2"/>
  <c r="T10" i="2"/>
  <c r="W4" i="4" l="1"/>
  <c r="T4" i="4"/>
  <c r="W8" i="4"/>
  <c r="T8" i="4"/>
  <c r="W12" i="4"/>
  <c r="T12" i="4"/>
  <c r="W11" i="4"/>
  <c r="T11" i="4"/>
  <c r="W10" i="4"/>
  <c r="T10" i="4"/>
  <c r="AC8" i="4" l="1"/>
  <c r="AC10" i="4"/>
  <c r="AC4" i="4"/>
  <c r="AC11" i="4"/>
  <c r="AC12" i="4"/>
  <c r="T25" i="3" l="1"/>
  <c r="W25" i="3"/>
  <c r="AC25" i="3" l="1"/>
  <c r="W13" i="3" l="1"/>
  <c r="T13" i="3"/>
  <c r="W10" i="3"/>
  <c r="T10" i="3"/>
  <c r="W11" i="3"/>
  <c r="T11" i="3"/>
  <c r="AC13" i="3" l="1"/>
  <c r="AC10" i="3"/>
  <c r="AC11" i="3"/>
  <c r="T16" i="1"/>
  <c r="T6" i="1"/>
  <c r="T5" i="1"/>
  <c r="T9" i="1"/>
  <c r="W35" i="3"/>
  <c r="W3" i="3"/>
  <c r="W6" i="3"/>
  <c r="T35" i="3"/>
  <c r="T3" i="3"/>
  <c r="T6" i="3"/>
  <c r="W11" i="2"/>
  <c r="AC11" i="2" s="1"/>
  <c r="W10" i="2"/>
  <c r="W16" i="2"/>
  <c r="W15" i="2"/>
  <c r="W18" i="2"/>
  <c r="W14" i="2"/>
  <c r="W9" i="1"/>
  <c r="W5" i="1"/>
  <c r="W6" i="1"/>
  <c r="W16" i="1"/>
  <c r="T14" i="2"/>
  <c r="T16" i="2"/>
  <c r="T15" i="2"/>
  <c r="AC18" i="2" l="1"/>
  <c r="AC16" i="2"/>
  <c r="AC14" i="2"/>
  <c r="AC15" i="2"/>
  <c r="AC10" i="2"/>
  <c r="AC6" i="3"/>
  <c r="AC3" i="3"/>
  <c r="AC5" i="1"/>
  <c r="AC16" i="1"/>
  <c r="AC9" i="1"/>
  <c r="AC35" i="3"/>
  <c r="AC6" i="1"/>
</calcChain>
</file>

<file path=xl/sharedStrings.xml><?xml version="1.0" encoding="utf-8"?>
<sst xmlns="http://schemas.openxmlformats.org/spreadsheetml/2006/main" count="466" uniqueCount="184">
  <si>
    <t>Nom</t>
  </si>
  <si>
    <t>Prénom</t>
  </si>
  <si>
    <t>M/F</t>
  </si>
  <si>
    <t>Club</t>
  </si>
  <si>
    <t>D.o.B</t>
  </si>
  <si>
    <t>Fabian</t>
  </si>
  <si>
    <t>Elisa</t>
  </si>
  <si>
    <t>M</t>
  </si>
  <si>
    <t xml:space="preserve">M </t>
  </si>
  <si>
    <t>F</t>
  </si>
  <si>
    <t>Nico</t>
  </si>
  <si>
    <t>Aurélien</t>
  </si>
  <si>
    <t>Jakob</t>
  </si>
  <si>
    <t>Antoine</t>
  </si>
  <si>
    <t>Kevin</t>
  </si>
  <si>
    <t>Agathe</t>
  </si>
  <si>
    <t>Tallulah</t>
  </si>
  <si>
    <t>Lucie</t>
  </si>
  <si>
    <t>SKBE</t>
  </si>
  <si>
    <t>Laetitia</t>
  </si>
  <si>
    <t>Juri</t>
  </si>
  <si>
    <t>Lenny</t>
  </si>
  <si>
    <t>VZW</t>
  </si>
  <si>
    <t>Devon</t>
  </si>
  <si>
    <t>Erik</t>
  </si>
  <si>
    <t>Meret</t>
  </si>
  <si>
    <t>Sophie</t>
  </si>
  <si>
    <t>Miya</t>
  </si>
  <si>
    <t>Nicole</t>
  </si>
  <si>
    <t>Xavier</t>
  </si>
  <si>
    <t>Janis</t>
  </si>
  <si>
    <t>Matilda</t>
  </si>
  <si>
    <t>Carolina</t>
  </si>
  <si>
    <t>GN</t>
  </si>
  <si>
    <t>Edoardo</t>
  </si>
  <si>
    <t>Savanna</t>
  </si>
  <si>
    <t>Sarah</t>
  </si>
  <si>
    <t>Lara</t>
  </si>
  <si>
    <t>Giulia</t>
  </si>
  <si>
    <t>Edgar</t>
  </si>
  <si>
    <t>Actif depuis</t>
  </si>
  <si>
    <t>Vol. Entr.</t>
  </si>
  <si>
    <t>Valentina</t>
  </si>
  <si>
    <t>SKT</t>
  </si>
  <si>
    <t>Seraina</t>
  </si>
  <si>
    <t>Lena</t>
  </si>
  <si>
    <t>Mael</t>
  </si>
  <si>
    <t>Celia</t>
  </si>
  <si>
    <t>Pts</t>
  </si>
  <si>
    <t>Biographie</t>
  </si>
  <si>
    <t>Trainingsleistung / Perf. À l'entrainement</t>
  </si>
  <si>
    <t>Belastbarkeit / Résistance</t>
  </si>
  <si>
    <t>Umfeld</t>
  </si>
  <si>
    <t>LEMOVIS</t>
  </si>
  <si>
    <t>IO</t>
  </si>
  <si>
    <t>OR</t>
  </si>
  <si>
    <t>VP</t>
  </si>
  <si>
    <t>Total Indicateurs BIO</t>
  </si>
  <si>
    <t xml:space="preserve">Marius </t>
  </si>
  <si>
    <t>PRANDINA</t>
  </si>
  <si>
    <t>Damyan</t>
  </si>
  <si>
    <t>KANASHEVYCH</t>
  </si>
  <si>
    <t>Barbara</t>
  </si>
  <si>
    <t>PITTET</t>
  </si>
  <si>
    <t>CHOPARD</t>
  </si>
  <si>
    <t>ZAKHAROVA</t>
  </si>
  <si>
    <t>Elina</t>
  </si>
  <si>
    <t>CHEVNINE</t>
  </si>
  <si>
    <t>NIEKE</t>
  </si>
  <si>
    <t>RAST</t>
  </si>
  <si>
    <t>BABINI</t>
  </si>
  <si>
    <t>VINDAYER</t>
  </si>
  <si>
    <t>ALTHERR</t>
  </si>
  <si>
    <t>KLAUS</t>
  </si>
  <si>
    <t>ROHRBACH</t>
  </si>
  <si>
    <t>BACH</t>
  </si>
  <si>
    <t>LÖTSCHER</t>
  </si>
  <si>
    <t>Micha</t>
  </si>
  <si>
    <t>Gaëlle</t>
  </si>
  <si>
    <t>IP</t>
  </si>
  <si>
    <t>Michelle</t>
  </si>
  <si>
    <t>Pts piste</t>
  </si>
  <si>
    <t>SOUSSI</t>
  </si>
  <si>
    <t>Apolline</t>
  </si>
  <si>
    <t>DISERENS</t>
  </si>
  <si>
    <t>Tom</t>
  </si>
  <si>
    <t>BELAHBIB</t>
  </si>
  <si>
    <t>Kais</t>
  </si>
  <si>
    <t>GIAUQUE</t>
  </si>
  <si>
    <t>Emilie</t>
  </si>
  <si>
    <t>LA</t>
  </si>
  <si>
    <t>PETRYN</t>
  </si>
  <si>
    <t>Ivan</t>
  </si>
  <si>
    <t>LOGRADA</t>
  </si>
  <si>
    <t>Hanna</t>
  </si>
  <si>
    <t>FIORA</t>
  </si>
  <si>
    <t>Léa</t>
  </si>
  <si>
    <t>ANDREANI</t>
  </si>
  <si>
    <t>Edouard</t>
  </si>
  <si>
    <t>BERNARDI</t>
  </si>
  <si>
    <t>Vera</t>
  </si>
  <si>
    <t>STEPHAN</t>
  </si>
  <si>
    <t>WYTTENBACH</t>
  </si>
  <si>
    <t>Linn</t>
  </si>
  <si>
    <t>BERGER</t>
  </si>
  <si>
    <t>ZIERI</t>
  </si>
  <si>
    <t>GUIGNARD</t>
  </si>
  <si>
    <t>FAVRE</t>
  </si>
  <si>
    <t>BETTENS</t>
  </si>
  <si>
    <t>WIRZ</t>
  </si>
  <si>
    <t>ROVERE</t>
  </si>
  <si>
    <t>LIECHTI</t>
  </si>
  <si>
    <t>BÜRKI</t>
  </si>
  <si>
    <t>GREUTER</t>
  </si>
  <si>
    <t>SCHÄRZ</t>
  </si>
  <si>
    <t>MOSER</t>
  </si>
  <si>
    <t>NOCITO</t>
  </si>
  <si>
    <t>LAUPER</t>
  </si>
  <si>
    <t>PONTRANDOLFI</t>
  </si>
  <si>
    <t>PASSERONE</t>
  </si>
  <si>
    <t>BACHMANN</t>
  </si>
  <si>
    <t>WHOOLEY</t>
  </si>
  <si>
    <t>FRIEDEL</t>
  </si>
  <si>
    <t>NEKRASOVA</t>
  </si>
  <si>
    <t>Mariia</t>
  </si>
  <si>
    <t>Total</t>
  </si>
  <si>
    <t>N</t>
  </si>
  <si>
    <t>R</t>
  </si>
  <si>
    <t>ø</t>
  </si>
  <si>
    <t>EL BATT</t>
  </si>
  <si>
    <t>FÜRST</t>
  </si>
  <si>
    <t>PALAZZO</t>
  </si>
  <si>
    <t>JULMY</t>
  </si>
  <si>
    <t>O'DELL</t>
  </si>
  <si>
    <t>PETOUD</t>
  </si>
  <si>
    <t>SIGONA</t>
  </si>
  <si>
    <t>SEL 23/24</t>
  </si>
  <si>
    <t>Âge 24/25</t>
  </si>
  <si>
    <t>Liste Inscriptions PISTE 2024 T3</t>
  </si>
  <si>
    <t>Liste Inscriptions PISTE 2024 T4</t>
  </si>
  <si>
    <t>Liste Inscriptions PISTE 2024 T2</t>
  </si>
  <si>
    <t>Liste Inscriptions PISTE 2024 T1</t>
  </si>
  <si>
    <t>-</t>
  </si>
  <si>
    <t>Matthieu</t>
  </si>
  <si>
    <t>PIGNAT</t>
  </si>
  <si>
    <t>STITZEL</t>
  </si>
  <si>
    <t>Nicolas</t>
  </si>
  <si>
    <t>WINKELMANN</t>
  </si>
  <si>
    <t>Yannick</t>
  </si>
  <si>
    <t>HOWE</t>
  </si>
  <si>
    <t>Emma</t>
  </si>
  <si>
    <t>LOSENEGGER</t>
  </si>
  <si>
    <t>Thea</t>
  </si>
  <si>
    <t>FAILLETAZ</t>
  </si>
  <si>
    <t>SCHATZMANN</t>
  </si>
  <si>
    <t>MISCHLER</t>
  </si>
  <si>
    <t>Anna</t>
  </si>
  <si>
    <t>Leyla</t>
  </si>
  <si>
    <t>Julia</t>
  </si>
  <si>
    <t>GOLDI</t>
  </si>
  <si>
    <t>Elin</t>
  </si>
  <si>
    <t>Shaey</t>
  </si>
  <si>
    <t>COISNON</t>
  </si>
  <si>
    <t>Manuela</t>
  </si>
  <si>
    <t>MODI</t>
  </si>
  <si>
    <t>Christina</t>
  </si>
  <si>
    <t>IUDINA</t>
  </si>
  <si>
    <t>Stella</t>
  </si>
  <si>
    <t>FRI</t>
  </si>
  <si>
    <t>Cecilia</t>
  </si>
  <si>
    <t>MOIGNO</t>
  </si>
  <si>
    <t>SCHNEYDER</t>
  </si>
  <si>
    <t>Yara</t>
  </si>
  <si>
    <t>ø (HD)</t>
  </si>
  <si>
    <t>ALFARO</t>
  </si>
  <si>
    <t>Orlando</t>
  </si>
  <si>
    <t>SCHUPBACH</t>
  </si>
  <si>
    <t>Rémi</t>
  </si>
  <si>
    <t>STREIT</t>
  </si>
  <si>
    <t>Corsin</t>
  </si>
  <si>
    <t>Jamie</t>
  </si>
  <si>
    <t>SCHILDKNECHT</t>
  </si>
  <si>
    <t>Marc</t>
  </si>
  <si>
    <t> 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</si>
</sst>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0E1EA"/>
        <bgColor indexed="64"/>
      </patternFill>
    </fill>
    <fill>
      <patternFill patternType="solid">
        <fgColor rgb="FFE0F3F0"/>
        <bgColor indexed="64"/>
      </patternFill>
    </fill>
    <fill>
      <patternFill patternType="solid">
        <fgColor rgb="FFE1F3F0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2" fontId="0" fillId="14" borderId="5" xfId="0" applyNumberFormat="1" applyFill="1" applyBorder="1" applyAlignment="1">
      <alignment horizontal="center"/>
    </xf>
    <xf numFmtId="2" fontId="0" fillId="14" borderId="27" xfId="0" applyNumberFormat="1" applyFill="1" applyBorder="1" applyAlignment="1">
      <alignment horizontal="center"/>
    </xf>
    <xf numFmtId="2" fontId="0" fillId="14" borderId="28" xfId="0" applyNumberFormat="1" applyFill="1" applyBorder="1" applyAlignment="1">
      <alignment horizontal="center"/>
    </xf>
    <xf numFmtId="2" fontId="0" fillId="14" borderId="7" xfId="0" applyNumberFormat="1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2" fontId="0" fillId="14" borderId="12" xfId="0" applyNumberFormat="1" applyFill="1" applyBorder="1" applyAlignment="1">
      <alignment horizontal="center"/>
    </xf>
    <xf numFmtId="2" fontId="0" fillId="14" borderId="13" xfId="0" applyNumberFormat="1" applyFill="1" applyBorder="1" applyAlignment="1">
      <alignment horizontal="center"/>
    </xf>
    <xf numFmtId="2" fontId="1" fillId="14" borderId="9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  <xf numFmtId="2" fontId="1" fillId="14" borderId="21" xfId="0" applyNumberFormat="1" applyFont="1" applyFill="1" applyBorder="1" applyAlignment="1">
      <alignment horizontal="center"/>
    </xf>
    <xf numFmtId="2" fontId="0" fillId="14" borderId="22" xfId="0" applyNumberFormat="1" applyFill="1" applyBorder="1" applyAlignment="1">
      <alignment horizontal="center"/>
    </xf>
    <xf numFmtId="2" fontId="0" fillId="14" borderId="20" xfId="0" applyNumberFormat="1" applyFill="1" applyBorder="1" applyAlignment="1">
      <alignment horizontal="center"/>
    </xf>
    <xf numFmtId="2" fontId="0" fillId="0" borderId="0" xfId="0" applyNumberFormat="1"/>
    <xf numFmtId="0" fontId="1" fillId="13" borderId="40" xfId="0" applyFont="1" applyFill="1" applyBorder="1" applyAlignment="1">
      <alignment vertical="center"/>
    </xf>
    <xf numFmtId="0" fontId="1" fillId="13" borderId="41" xfId="0" applyFont="1" applyFill="1" applyBorder="1" applyAlignment="1">
      <alignment vertical="center"/>
    </xf>
    <xf numFmtId="0" fontId="1" fillId="13" borderId="42" xfId="0" applyFont="1" applyFill="1" applyBorder="1" applyAlignment="1">
      <alignment vertical="center"/>
    </xf>
    <xf numFmtId="2" fontId="0" fillId="14" borderId="38" xfId="0" applyNumberFormat="1" applyFill="1" applyBorder="1" applyAlignment="1">
      <alignment horizontal="center"/>
    </xf>
    <xf numFmtId="2" fontId="0" fillId="14" borderId="33" xfId="0" applyNumberFormat="1" applyFill="1" applyBorder="1" applyAlignment="1">
      <alignment horizontal="center"/>
    </xf>
    <xf numFmtId="2" fontId="1" fillId="14" borderId="34" xfId="0" applyNumberFormat="1" applyFont="1" applyFill="1" applyBorder="1" applyAlignment="1">
      <alignment horizontal="center"/>
    </xf>
    <xf numFmtId="0" fontId="1" fillId="12" borderId="43" xfId="0" applyFont="1" applyFill="1" applyBorder="1" applyAlignment="1">
      <alignment vertical="center"/>
    </xf>
    <xf numFmtId="0" fontId="1" fillId="12" borderId="41" xfId="0" applyFont="1" applyFill="1" applyBorder="1" applyAlignment="1">
      <alignment vertical="center"/>
    </xf>
    <xf numFmtId="0" fontId="1" fillId="12" borderId="44" xfId="0" applyFont="1" applyFill="1" applyBorder="1" applyAlignment="1">
      <alignment vertical="center"/>
    </xf>
    <xf numFmtId="0" fontId="1" fillId="11" borderId="45" xfId="0" applyFont="1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41" xfId="0" applyFill="1" applyBorder="1" applyAlignment="1">
      <alignment vertical="center"/>
    </xf>
    <xf numFmtId="0" fontId="1" fillId="10" borderId="44" xfId="0" applyFont="1" applyFill="1" applyBorder="1" applyAlignment="1">
      <alignment vertical="center"/>
    </xf>
    <xf numFmtId="0" fontId="0" fillId="9" borderId="43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1" fillId="9" borderId="44" xfId="0" applyFont="1" applyFill="1" applyBorder="1" applyAlignment="1">
      <alignment vertical="center"/>
    </xf>
    <xf numFmtId="0" fontId="0" fillId="8" borderId="43" xfId="0" applyFill="1" applyBorder="1" applyAlignment="1">
      <alignment vertical="center"/>
    </xf>
    <xf numFmtId="0" fontId="0" fillId="8" borderId="41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1" fillId="8" borderId="4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11" borderId="46" xfId="0" applyFont="1" applyFill="1" applyBorder="1" applyAlignment="1">
      <alignment vertical="center"/>
    </xf>
    <xf numFmtId="0" fontId="0" fillId="8" borderId="47" xfId="0" applyFill="1" applyBorder="1" applyAlignment="1">
      <alignment vertical="center"/>
    </xf>
    <xf numFmtId="0" fontId="1" fillId="8" borderId="48" xfId="0" applyFont="1" applyFill="1" applyBorder="1" applyAlignment="1">
      <alignment vertical="center"/>
    </xf>
    <xf numFmtId="0" fontId="0" fillId="9" borderId="47" xfId="0" applyFill="1" applyBorder="1" applyAlignment="1">
      <alignment vertical="center"/>
    </xf>
    <xf numFmtId="0" fontId="1" fillId="9" borderId="42" xfId="0" applyFont="1" applyFill="1" applyBorder="1" applyAlignment="1">
      <alignment vertical="center"/>
    </xf>
    <xf numFmtId="2" fontId="6" fillId="0" borderId="51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2" fontId="6" fillId="0" borderId="53" xfId="0" applyNumberFormat="1" applyFont="1" applyBorder="1" applyAlignment="1">
      <alignment horizontal="center" vertical="center"/>
    </xf>
    <xf numFmtId="1" fontId="1" fillId="15" borderId="9" xfId="0" applyNumberFormat="1" applyFont="1" applyFill="1" applyBorder="1" applyAlignment="1">
      <alignment horizontal="center"/>
    </xf>
    <xf numFmtId="1" fontId="1" fillId="15" borderId="15" xfId="0" applyNumberFormat="1" applyFont="1" applyFill="1" applyBorder="1" applyAlignment="1">
      <alignment horizontal="center"/>
    </xf>
    <xf numFmtId="1" fontId="1" fillId="15" borderId="10" xfId="0" applyNumberFormat="1" applyFont="1" applyFill="1" applyBorder="1" applyAlignment="1">
      <alignment horizontal="center"/>
    </xf>
    <xf numFmtId="164" fontId="0" fillId="14" borderId="22" xfId="0" applyNumberFormat="1" applyFill="1" applyBorder="1" applyAlignment="1">
      <alignment horizontal="center"/>
    </xf>
    <xf numFmtId="164" fontId="0" fillId="14" borderId="20" xfId="0" applyNumberFormat="1" applyFill="1" applyBorder="1" applyAlignment="1">
      <alignment horizontal="center"/>
    </xf>
    <xf numFmtId="164" fontId="0" fillId="14" borderId="12" xfId="0" applyNumberFormat="1" applyFill="1" applyBorder="1" applyAlignment="1">
      <alignment horizontal="center"/>
    </xf>
    <xf numFmtId="164" fontId="0" fillId="14" borderId="5" xfId="0" applyNumberFormat="1" applyFill="1" applyBorder="1" applyAlignment="1">
      <alignment horizontal="center"/>
    </xf>
    <xf numFmtId="164" fontId="0" fillId="14" borderId="13" xfId="0" applyNumberFormat="1" applyFill="1" applyBorder="1" applyAlignment="1">
      <alignment horizontal="center"/>
    </xf>
    <xf numFmtId="164" fontId="0" fillId="14" borderId="7" xfId="0" applyNumberFormat="1" applyFill="1" applyBorder="1" applyAlignment="1">
      <alignment horizontal="center"/>
    </xf>
    <xf numFmtId="164" fontId="1" fillId="15" borderId="23" xfId="0" applyNumberFormat="1" applyFont="1" applyFill="1" applyBorder="1" applyAlignment="1">
      <alignment horizontal="center"/>
    </xf>
    <xf numFmtId="164" fontId="1" fillId="15" borderId="15" xfId="0" applyNumberFormat="1" applyFont="1" applyFill="1" applyBorder="1" applyAlignment="1">
      <alignment horizontal="center"/>
    </xf>
    <xf numFmtId="164" fontId="1" fillId="15" borderId="16" xfId="0" applyNumberFormat="1" applyFont="1" applyFill="1" applyBorder="1" applyAlignment="1">
      <alignment horizontal="center"/>
    </xf>
    <xf numFmtId="164" fontId="1" fillId="15" borderId="9" xfId="0" applyNumberFormat="1" applyFont="1" applyFill="1" applyBorder="1" applyAlignment="1">
      <alignment horizontal="center"/>
    </xf>
    <xf numFmtId="164" fontId="1" fillId="15" borderId="10" xfId="0" applyNumberFormat="1" applyFont="1" applyFill="1" applyBorder="1" applyAlignment="1">
      <alignment horizontal="center"/>
    </xf>
    <xf numFmtId="164" fontId="1" fillId="15" borderId="36" xfId="0" applyNumberFormat="1" applyFont="1" applyFill="1" applyBorder="1" applyAlignment="1">
      <alignment horizontal="center"/>
    </xf>
    <xf numFmtId="164" fontId="0" fillId="14" borderId="27" xfId="0" applyNumberFormat="1" applyFill="1" applyBorder="1" applyAlignment="1">
      <alignment horizontal="center"/>
    </xf>
    <xf numFmtId="0" fontId="7" fillId="16" borderId="49" xfId="0" applyFont="1" applyFill="1" applyBorder="1" applyAlignment="1">
      <alignment vertical="center"/>
    </xf>
    <xf numFmtId="0" fontId="7" fillId="16" borderId="50" xfId="0" applyFont="1" applyFill="1" applyBorder="1" applyAlignment="1">
      <alignment vertical="center"/>
    </xf>
    <xf numFmtId="0" fontId="7" fillId="16" borderId="54" xfId="0" applyFont="1" applyFill="1" applyBorder="1" applyAlignment="1">
      <alignment vertical="center"/>
    </xf>
    <xf numFmtId="0" fontId="7" fillId="16" borderId="55" xfId="0" applyFont="1" applyFill="1" applyBorder="1" applyAlignment="1">
      <alignment vertical="center"/>
    </xf>
    <xf numFmtId="0" fontId="0" fillId="17" borderId="4" xfId="0" applyFill="1" applyBorder="1"/>
    <xf numFmtId="0" fontId="0" fillId="17" borderId="5" xfId="0" applyFill="1" applyBorder="1"/>
    <xf numFmtId="14" fontId="0" fillId="17" borderId="5" xfId="0" applyNumberFormat="1" applyFill="1" applyBorder="1"/>
    <xf numFmtId="14" fontId="1" fillId="17" borderId="5" xfId="0" applyNumberFormat="1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9" xfId="0" applyFill="1" applyBorder="1"/>
    <xf numFmtId="0" fontId="3" fillId="17" borderId="4" xfId="0" applyFont="1" applyFill="1" applyBorder="1"/>
    <xf numFmtId="0" fontId="3" fillId="17" borderId="5" xfId="0" applyFont="1" applyFill="1" applyBorder="1"/>
    <xf numFmtId="14" fontId="3" fillId="17" borderId="5" xfId="0" applyNumberFormat="1" applyFont="1" applyFill="1" applyBorder="1"/>
    <xf numFmtId="14" fontId="8" fillId="17" borderId="5" xfId="0" applyNumberFormat="1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3" fillId="17" borderId="9" xfId="0" applyFont="1" applyFill="1" applyBorder="1"/>
    <xf numFmtId="0" fontId="0" fillId="18" borderId="4" xfId="0" applyFill="1" applyBorder="1"/>
    <xf numFmtId="0" fontId="0" fillId="18" borderId="5" xfId="0" applyFill="1" applyBorder="1"/>
    <xf numFmtId="14" fontId="0" fillId="18" borderId="5" xfId="0" applyNumberFormat="1" applyFill="1" applyBorder="1"/>
    <xf numFmtId="14" fontId="1" fillId="18" borderId="5" xfId="0" applyNumberFormat="1" applyFont="1" applyFill="1" applyBorder="1" applyAlignment="1">
      <alignment horizontal="center"/>
    </xf>
    <xf numFmtId="1" fontId="1" fillId="18" borderId="5" xfId="0" applyNumberFormat="1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0" fillId="18" borderId="9" xfId="0" applyFill="1" applyBorder="1"/>
    <xf numFmtId="0" fontId="3" fillId="18" borderId="6" xfId="0" applyFont="1" applyFill="1" applyBorder="1"/>
    <xf numFmtId="0" fontId="3" fillId="18" borderId="7" xfId="0" applyFont="1" applyFill="1" applyBorder="1"/>
    <xf numFmtId="14" fontId="3" fillId="18" borderId="7" xfId="0" applyNumberFormat="1" applyFont="1" applyFill="1" applyBorder="1"/>
    <xf numFmtId="14" fontId="8" fillId="18" borderId="7" xfId="0" applyNumberFormat="1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3" fillId="18" borderId="10" xfId="0" applyFont="1" applyFill="1" applyBorder="1"/>
    <xf numFmtId="0" fontId="0" fillId="18" borderId="6" xfId="0" applyFill="1" applyBorder="1"/>
    <xf numFmtId="0" fontId="0" fillId="18" borderId="7" xfId="0" applyFill="1" applyBorder="1"/>
    <xf numFmtId="14" fontId="0" fillId="18" borderId="7" xfId="0" applyNumberFormat="1" applyFill="1" applyBorder="1"/>
    <xf numFmtId="14" fontId="1" fillId="18" borderId="7" xfId="0" applyNumberFormat="1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0" fillId="18" borderId="10" xfId="0" applyFill="1" applyBorder="1"/>
    <xf numFmtId="2" fontId="6" fillId="0" borderId="56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0" fillId="17" borderId="25" xfId="0" applyFill="1" applyBorder="1"/>
    <xf numFmtId="0" fontId="0" fillId="17" borderId="20" xfId="0" applyFill="1" applyBorder="1"/>
    <xf numFmtId="14" fontId="0" fillId="17" borderId="20" xfId="0" applyNumberFormat="1" applyFill="1" applyBorder="1"/>
    <xf numFmtId="14" fontId="1" fillId="17" borderId="20" xfId="0" applyNumberFormat="1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0" fillId="17" borderId="21" xfId="0" applyFill="1" applyBorder="1"/>
    <xf numFmtId="0" fontId="3" fillId="14" borderId="5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33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14" fontId="1" fillId="17" borderId="5" xfId="0" quotePrefix="1" applyNumberFormat="1" applyFont="1" applyFill="1" applyBorder="1" applyAlignment="1">
      <alignment horizontal="center"/>
    </xf>
    <xf numFmtId="14" fontId="8" fillId="17" borderId="5" xfId="0" quotePrefix="1" applyNumberFormat="1" applyFont="1" applyFill="1" applyBorder="1" applyAlignment="1">
      <alignment horizontal="center"/>
    </xf>
    <xf numFmtId="14" fontId="1" fillId="18" borderId="5" xfId="0" quotePrefix="1" applyNumberFormat="1" applyFont="1" applyFill="1" applyBorder="1" applyAlignment="1">
      <alignment horizontal="center"/>
    </xf>
    <xf numFmtId="14" fontId="1" fillId="18" borderId="7" xfId="0" quotePrefix="1" applyNumberFormat="1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8" borderId="4" xfId="0" applyFont="1" applyFill="1" applyBorder="1"/>
    <xf numFmtId="0" fontId="3" fillId="18" borderId="5" xfId="0" applyFont="1" applyFill="1" applyBorder="1"/>
    <xf numFmtId="14" fontId="3" fillId="18" borderId="5" xfId="0" applyNumberFormat="1" applyFont="1" applyFill="1" applyBorder="1"/>
    <xf numFmtId="14" fontId="8" fillId="18" borderId="5" xfId="0" applyNumberFormat="1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3" fillId="18" borderId="9" xfId="0" applyFont="1" applyFill="1" applyBorder="1"/>
    <xf numFmtId="2" fontId="0" fillId="14" borderId="35" xfId="0" applyNumberFormat="1" applyFill="1" applyBorder="1" applyAlignment="1">
      <alignment horizontal="center"/>
    </xf>
    <xf numFmtId="0" fontId="3" fillId="17" borderId="15" xfId="0" applyFont="1" applyFill="1" applyBorder="1"/>
    <xf numFmtId="0" fontId="8" fillId="15" borderId="15" xfId="0" applyFont="1" applyFill="1" applyBorder="1" applyAlignment="1">
      <alignment horizontal="center"/>
    </xf>
    <xf numFmtId="0" fontId="8" fillId="15" borderId="36" xfId="0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164" fontId="0" fillId="14" borderId="35" xfId="0" applyNumberFormat="1" applyFill="1" applyBorder="1" applyAlignment="1">
      <alignment horizontal="center"/>
    </xf>
    <xf numFmtId="164" fontId="0" fillId="14" borderId="33" xfId="0" applyNumberFormat="1" applyFill="1" applyBorder="1" applyAlignment="1">
      <alignment horizontal="center"/>
    </xf>
    <xf numFmtId="164" fontId="0" fillId="14" borderId="28" xfId="0" applyNumberForma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0" fillId="19" borderId="4" xfId="0" applyFill="1" applyBorder="1"/>
    <xf numFmtId="0" fontId="0" fillId="19" borderId="5" xfId="0" applyFill="1" applyBorder="1"/>
    <xf numFmtId="14" fontId="0" fillId="19" borderId="5" xfId="0" applyNumberFormat="1" applyFill="1" applyBorder="1"/>
    <xf numFmtId="14" fontId="1" fillId="19" borderId="5" xfId="0" applyNumberFormat="1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0" fillId="19" borderId="9" xfId="0" applyFill="1" applyBorder="1"/>
    <xf numFmtId="164" fontId="0" fillId="14" borderId="59" xfId="0" applyNumberFormat="1" applyFill="1" applyBorder="1" applyAlignment="1">
      <alignment horizontal="center"/>
    </xf>
    <xf numFmtId="1" fontId="1" fillId="15" borderId="34" xfId="0" applyNumberFormat="1" applyFont="1" applyFill="1" applyBorder="1" applyAlignment="1">
      <alignment horizontal="center"/>
    </xf>
    <xf numFmtId="0" fontId="7" fillId="16" borderId="49" xfId="0" applyFont="1" applyFill="1" applyBorder="1" applyAlignment="1">
      <alignment horizontal="center" vertical="center"/>
    </xf>
    <xf numFmtId="0" fontId="7" fillId="16" borderId="5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F3F0"/>
      <color rgb="FFF0E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105833</xdr:colOff>
      <xdr:row>13</xdr:row>
      <xdr:rowOff>105832</xdr:rowOff>
    </xdr:from>
    <xdr:to>
      <xdr:col>15</xdr:col>
      <xdr:colOff>275165</xdr:colOff>
      <xdr:row>29</xdr:row>
      <xdr:rowOff>59074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11F8441-6CFF-804C-BBB1-980A8C7A3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0" y="3619499"/>
          <a:ext cx="6879166" cy="333990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28</xdr:col>
      <xdr:colOff>1092200</xdr:colOff>
      <xdr:row>23</xdr:row>
      <xdr:rowOff>101600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C33FFB-E1B9-CE45-930F-B3EC19AEB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40400" y="3721100"/>
          <a:ext cx="5588000" cy="193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74706</xdr:colOff>
      <xdr:row>17</xdr:row>
      <xdr:rowOff>89647</xdr:rowOff>
    </xdr:from>
    <xdr:to>
      <xdr:col>15</xdr:col>
      <xdr:colOff>244039</xdr:colOff>
      <xdr:row>33</xdr:row>
      <xdr:rowOff>45378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34F9D3E-B6BD-8340-B38E-A80ACE9EF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3882" y="4616823"/>
          <a:ext cx="6848039" cy="330255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28</xdr:col>
      <xdr:colOff>1041400</xdr:colOff>
      <xdr:row>27</xdr:row>
      <xdr:rowOff>101600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FD1364E-89F8-3045-913A-BE40557F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72200" y="4749800"/>
          <a:ext cx="55880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16</xdr:col>
      <xdr:colOff>25495</xdr:colOff>
      <xdr:row>36</xdr:row>
      <xdr:rowOff>16504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0A30B09-5E86-DB46-BA1F-B908A2A1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3820" y="5179888"/>
          <a:ext cx="6874933" cy="3212908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28</xdr:col>
      <xdr:colOff>936090</xdr:colOff>
      <xdr:row>29</xdr:row>
      <xdr:rowOff>132423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A1FDCFA-82CD-B54C-9550-8AA89713B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06742" y="5179888"/>
          <a:ext cx="5588000" cy="193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0</xdr:rowOff>
    </xdr:from>
    <xdr:to>
      <xdr:col>16</xdr:col>
      <xdr:colOff>67733</xdr:colOff>
      <xdr:row>52</xdr:row>
      <xdr:rowOff>164908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1E7A243-A1D8-1943-835A-0028EFBDE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8533" y="8449733"/>
          <a:ext cx="6874933" cy="3212908"/>
        </a:xfrm>
        <a:prstGeom prst="rect">
          <a:avLst/>
        </a:prstGeom>
      </xdr:spPr>
    </xdr:pic>
    <xdr:clientData/>
  </xdr:twoCellAnchor>
  <xdr:twoCellAnchor editAs="oneCell">
    <xdr:from>
      <xdr:col>22</xdr:col>
      <xdr:colOff>812800</xdr:colOff>
      <xdr:row>36</xdr:row>
      <xdr:rowOff>67734</xdr:rowOff>
    </xdr:from>
    <xdr:to>
      <xdr:col>28</xdr:col>
      <xdr:colOff>1422400</xdr:colOff>
      <xdr:row>45</xdr:row>
      <xdr:rowOff>169334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A8D8A01-8738-6BA9-AA8F-F07DF75D7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66933" y="8314267"/>
          <a:ext cx="5588000" cy="193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92A0-56B1-F54E-9E12-D113AF9DA2AC}">
  <dimension ref="A1:AC33"/>
  <sheetViews>
    <sheetView tabSelected="1" zoomScale="107"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AE16" sqref="AE16"/>
    </sheetView>
  </sheetViews>
  <sheetFormatPr baseColWidth="10" defaultRowHeight="15.75" x14ac:dyDescent="0.25"/>
  <cols>
    <col min="1" max="1" width="14.875" customWidth="1"/>
    <col min="2" max="2" width="10" customWidth="1"/>
    <col min="3" max="3" width="10.375" bestFit="1" customWidth="1"/>
    <col min="4" max="4" width="10.625" customWidth="1"/>
    <col min="5" max="5" width="9.5" customWidth="1"/>
    <col min="6" max="6" width="6.5" customWidth="1"/>
    <col min="7" max="7" width="7.375" customWidth="1"/>
    <col min="11" max="11" width="12.125" customWidth="1"/>
    <col min="28" max="28" width="15.625" bestFit="1" customWidth="1"/>
    <col min="29" max="29" width="22" customWidth="1"/>
  </cols>
  <sheetData>
    <row r="1" spans="1:29" ht="36" customHeight="1" thickTop="1" x14ac:dyDescent="0.25">
      <c r="A1" s="156" t="s">
        <v>141</v>
      </c>
      <c r="B1" s="157"/>
      <c r="C1" s="157"/>
      <c r="D1" s="157"/>
      <c r="E1" s="157"/>
      <c r="F1" s="157"/>
      <c r="G1" s="158"/>
      <c r="H1" s="159" t="s">
        <v>49</v>
      </c>
      <c r="I1" s="160"/>
      <c r="J1" s="161"/>
      <c r="K1" s="9" t="s">
        <v>52</v>
      </c>
      <c r="L1" s="162" t="s">
        <v>50</v>
      </c>
      <c r="M1" s="163"/>
      <c r="N1" s="163"/>
      <c r="O1" s="163"/>
      <c r="P1" s="163"/>
      <c r="Q1" s="163"/>
      <c r="R1" s="163"/>
      <c r="S1" s="163"/>
      <c r="T1" s="164"/>
      <c r="U1" s="165" t="s">
        <v>51</v>
      </c>
      <c r="V1" s="166"/>
      <c r="W1" s="167"/>
      <c r="X1" s="168" t="s">
        <v>53</v>
      </c>
      <c r="Y1" s="169"/>
      <c r="Z1" s="169"/>
      <c r="AA1" s="170"/>
      <c r="AB1" s="170"/>
      <c r="AC1" s="154" t="s">
        <v>57</v>
      </c>
    </row>
    <row r="2" spans="1:29" s="53" customFormat="1" ht="24" customHeight="1" thickBot="1" x14ac:dyDescent="0.3">
      <c r="A2" s="33" t="s">
        <v>0</v>
      </c>
      <c r="B2" s="34" t="s">
        <v>1</v>
      </c>
      <c r="C2" s="34" t="s">
        <v>4</v>
      </c>
      <c r="D2" s="34" t="s">
        <v>136</v>
      </c>
      <c r="E2" s="34" t="s">
        <v>137</v>
      </c>
      <c r="F2" s="34" t="s">
        <v>2</v>
      </c>
      <c r="G2" s="35" t="s">
        <v>3</v>
      </c>
      <c r="H2" s="39" t="s">
        <v>40</v>
      </c>
      <c r="I2" s="40" t="s">
        <v>41</v>
      </c>
      <c r="J2" s="41" t="s">
        <v>48</v>
      </c>
      <c r="K2" s="42" t="s">
        <v>48</v>
      </c>
      <c r="L2" s="43">
        <v>2</v>
      </c>
      <c r="M2" s="44">
        <v>3</v>
      </c>
      <c r="N2" s="44">
        <v>4</v>
      </c>
      <c r="O2" s="44">
        <v>5</v>
      </c>
      <c r="P2" s="44">
        <v>7</v>
      </c>
      <c r="Q2" s="44">
        <v>8</v>
      </c>
      <c r="R2" s="44">
        <v>9</v>
      </c>
      <c r="S2" s="44">
        <v>10</v>
      </c>
      <c r="T2" s="45" t="s">
        <v>48</v>
      </c>
      <c r="U2" s="46">
        <v>1</v>
      </c>
      <c r="V2" s="47">
        <v>6</v>
      </c>
      <c r="W2" s="48" t="s">
        <v>48</v>
      </c>
      <c r="X2" s="49" t="s">
        <v>54</v>
      </c>
      <c r="Y2" s="50" t="s">
        <v>55</v>
      </c>
      <c r="Z2" s="50" t="s">
        <v>56</v>
      </c>
      <c r="AA2" s="51" t="s">
        <v>125</v>
      </c>
      <c r="AB2" s="52" t="s">
        <v>48</v>
      </c>
      <c r="AC2" s="155"/>
    </row>
    <row r="3" spans="1:29" ht="20.100000000000001" customHeight="1" x14ac:dyDescent="0.25">
      <c r="A3" s="88" t="s">
        <v>162</v>
      </c>
      <c r="B3" s="89" t="s">
        <v>163</v>
      </c>
      <c r="C3" s="90">
        <v>41836</v>
      </c>
      <c r="D3" s="127" t="s">
        <v>142</v>
      </c>
      <c r="E3" s="92">
        <v>10</v>
      </c>
      <c r="F3" s="92" t="s">
        <v>9</v>
      </c>
      <c r="G3" s="93" t="s">
        <v>90</v>
      </c>
      <c r="H3" s="3">
        <v>2022</v>
      </c>
      <c r="I3" s="122">
        <v>8</v>
      </c>
      <c r="J3" s="139">
        <f>2+2</f>
        <v>4</v>
      </c>
      <c r="K3" s="7">
        <v>2</v>
      </c>
      <c r="L3" s="67">
        <v>1.5</v>
      </c>
      <c r="M3" s="68">
        <v>1.5</v>
      </c>
      <c r="N3" s="68">
        <v>2</v>
      </c>
      <c r="O3" s="68">
        <v>2</v>
      </c>
      <c r="P3" s="68">
        <v>2</v>
      </c>
      <c r="Q3" s="68">
        <v>1.5</v>
      </c>
      <c r="R3" s="68">
        <v>2</v>
      </c>
      <c r="S3" s="68">
        <v>2</v>
      </c>
      <c r="T3" s="72">
        <f t="shared" ref="T3:T12" si="0">SUM(L3:S3)</f>
        <v>14.5</v>
      </c>
      <c r="U3" s="67">
        <v>1.5</v>
      </c>
      <c r="V3" s="68">
        <v>2</v>
      </c>
      <c r="W3" s="72">
        <f t="shared" ref="W3:W12" si="1">U3+V3</f>
        <v>3.5</v>
      </c>
      <c r="X3" s="25">
        <v>2</v>
      </c>
      <c r="Y3" s="19">
        <v>0</v>
      </c>
      <c r="Z3" s="19">
        <v>2.3333333333333335</v>
      </c>
      <c r="AA3" s="27">
        <v>4.33</v>
      </c>
      <c r="AB3" s="62">
        <v>2</v>
      </c>
      <c r="AC3" s="60">
        <f t="shared" ref="AC3:AC12" si="2">SUM(J3+K3+T3+W3+AB3)</f>
        <v>26</v>
      </c>
    </row>
    <row r="4" spans="1:29" ht="20.100000000000001" customHeight="1" x14ac:dyDescent="0.25">
      <c r="A4" s="88" t="s">
        <v>151</v>
      </c>
      <c r="B4" s="89" t="s">
        <v>152</v>
      </c>
      <c r="C4" s="90">
        <v>41068</v>
      </c>
      <c r="D4" s="127" t="s">
        <v>142</v>
      </c>
      <c r="E4" s="92">
        <v>12</v>
      </c>
      <c r="F4" s="92" t="s">
        <v>9</v>
      </c>
      <c r="G4" s="93" t="s">
        <v>18</v>
      </c>
      <c r="H4" s="3">
        <v>2022</v>
      </c>
      <c r="I4" s="122">
        <v>6</v>
      </c>
      <c r="J4" s="139">
        <f>2+2</f>
        <v>4</v>
      </c>
      <c r="K4" s="7">
        <v>2</v>
      </c>
      <c r="L4" s="67"/>
      <c r="M4" s="68"/>
      <c r="N4" s="68"/>
      <c r="O4" s="68"/>
      <c r="P4" s="68"/>
      <c r="Q4" s="68"/>
      <c r="R4" s="68"/>
      <c r="S4" s="68"/>
      <c r="T4" s="72">
        <f t="shared" si="0"/>
        <v>0</v>
      </c>
      <c r="U4" s="67"/>
      <c r="V4" s="68"/>
      <c r="W4" s="72">
        <f t="shared" si="1"/>
        <v>0</v>
      </c>
      <c r="X4" s="25"/>
      <c r="Y4" s="19"/>
      <c r="Z4" s="19"/>
      <c r="AA4" s="27"/>
      <c r="AB4" s="62"/>
      <c r="AC4" s="60">
        <f t="shared" si="2"/>
        <v>6</v>
      </c>
    </row>
    <row r="5" spans="1:29" ht="20.100000000000001" customHeight="1" x14ac:dyDescent="0.25">
      <c r="A5" s="88" t="s">
        <v>153</v>
      </c>
      <c r="B5" s="89" t="s">
        <v>157</v>
      </c>
      <c r="C5" s="90">
        <v>41253</v>
      </c>
      <c r="D5" s="126" t="s">
        <v>142</v>
      </c>
      <c r="E5" s="92">
        <v>12</v>
      </c>
      <c r="F5" s="92" t="s">
        <v>9</v>
      </c>
      <c r="G5" s="93" t="s">
        <v>18</v>
      </c>
      <c r="H5" s="3">
        <v>2022</v>
      </c>
      <c r="I5" s="122">
        <v>8</v>
      </c>
      <c r="J5" s="139">
        <f>2+2</f>
        <v>4</v>
      </c>
      <c r="K5" s="7">
        <v>2</v>
      </c>
      <c r="L5" s="67"/>
      <c r="M5" s="68"/>
      <c r="N5" s="68"/>
      <c r="O5" s="68"/>
      <c r="P5" s="68"/>
      <c r="Q5" s="68"/>
      <c r="R5" s="68"/>
      <c r="S5" s="68"/>
      <c r="T5" s="72">
        <f t="shared" si="0"/>
        <v>0</v>
      </c>
      <c r="U5" s="67"/>
      <c r="V5" s="68"/>
      <c r="W5" s="72">
        <f t="shared" si="1"/>
        <v>0</v>
      </c>
      <c r="X5" s="25"/>
      <c r="Y5" s="19"/>
      <c r="Z5" s="19"/>
      <c r="AA5" s="27"/>
      <c r="AB5" s="62"/>
      <c r="AC5" s="60">
        <f t="shared" si="2"/>
        <v>6</v>
      </c>
    </row>
    <row r="6" spans="1:29" ht="20.100000000000001" customHeight="1" x14ac:dyDescent="0.25">
      <c r="A6" s="88" t="s">
        <v>154</v>
      </c>
      <c r="B6" s="89" t="s">
        <v>158</v>
      </c>
      <c r="C6" s="90">
        <v>40951</v>
      </c>
      <c r="D6" s="126" t="s">
        <v>142</v>
      </c>
      <c r="E6" s="92">
        <v>12</v>
      </c>
      <c r="F6" s="92" t="s">
        <v>9</v>
      </c>
      <c r="G6" s="93" t="s">
        <v>18</v>
      </c>
      <c r="H6" s="3">
        <v>2023</v>
      </c>
      <c r="I6" s="122">
        <v>8</v>
      </c>
      <c r="J6" s="139">
        <f>2+2</f>
        <v>4</v>
      </c>
      <c r="K6" s="7">
        <v>2</v>
      </c>
      <c r="L6" s="67"/>
      <c r="M6" s="68"/>
      <c r="N6" s="68"/>
      <c r="O6" s="68"/>
      <c r="P6" s="68"/>
      <c r="Q6" s="68"/>
      <c r="R6" s="68"/>
      <c r="S6" s="68"/>
      <c r="T6" s="72">
        <f t="shared" si="0"/>
        <v>0</v>
      </c>
      <c r="U6" s="67"/>
      <c r="V6" s="68"/>
      <c r="W6" s="72">
        <f t="shared" si="1"/>
        <v>0</v>
      </c>
      <c r="X6" s="25"/>
      <c r="Y6" s="19"/>
      <c r="Z6" s="19"/>
      <c r="AA6" s="27"/>
      <c r="AB6" s="62"/>
      <c r="AC6" s="60">
        <f t="shared" si="2"/>
        <v>6</v>
      </c>
    </row>
    <row r="7" spans="1:29" ht="20.100000000000001" customHeight="1" x14ac:dyDescent="0.25">
      <c r="A7" s="88" t="s">
        <v>155</v>
      </c>
      <c r="B7" s="89" t="s">
        <v>156</v>
      </c>
      <c r="C7" s="90">
        <v>41019</v>
      </c>
      <c r="D7" s="126" t="s">
        <v>142</v>
      </c>
      <c r="E7" s="92">
        <v>12</v>
      </c>
      <c r="F7" s="92" t="s">
        <v>9</v>
      </c>
      <c r="G7" s="93" t="s">
        <v>18</v>
      </c>
      <c r="H7" s="3">
        <v>2023</v>
      </c>
      <c r="I7" s="122">
        <v>8</v>
      </c>
      <c r="J7" s="139">
        <f>2+2</f>
        <v>4</v>
      </c>
      <c r="K7" s="11">
        <v>2</v>
      </c>
      <c r="L7" s="67"/>
      <c r="M7" s="68"/>
      <c r="N7" s="68"/>
      <c r="O7" s="68"/>
      <c r="P7" s="68"/>
      <c r="Q7" s="68"/>
      <c r="R7" s="68"/>
      <c r="S7" s="68"/>
      <c r="T7" s="72">
        <f t="shared" si="0"/>
        <v>0</v>
      </c>
      <c r="U7" s="67"/>
      <c r="V7" s="68"/>
      <c r="W7" s="72">
        <f t="shared" si="1"/>
        <v>0</v>
      </c>
      <c r="X7" s="20"/>
      <c r="Y7" s="19"/>
      <c r="Z7" s="19"/>
      <c r="AA7" s="27"/>
      <c r="AB7" s="63"/>
      <c r="AC7" s="60">
        <f t="shared" si="2"/>
        <v>6</v>
      </c>
    </row>
    <row r="8" spans="1:29" ht="20.100000000000001" customHeight="1" x14ac:dyDescent="0.25">
      <c r="A8" s="88" t="s">
        <v>149</v>
      </c>
      <c r="B8" s="89" t="s">
        <v>150</v>
      </c>
      <c r="C8" s="90">
        <v>41525</v>
      </c>
      <c r="D8" s="127" t="s">
        <v>142</v>
      </c>
      <c r="E8" s="92">
        <v>11</v>
      </c>
      <c r="F8" s="92" t="s">
        <v>9</v>
      </c>
      <c r="G8" s="93" t="s">
        <v>22</v>
      </c>
      <c r="H8" s="3">
        <v>2023</v>
      </c>
      <c r="I8" s="122">
        <v>4</v>
      </c>
      <c r="J8" s="139">
        <f>2+1.5</f>
        <v>3.5</v>
      </c>
      <c r="K8" s="11">
        <v>2</v>
      </c>
      <c r="L8" s="67">
        <v>1</v>
      </c>
      <c r="M8" s="68">
        <v>1</v>
      </c>
      <c r="N8" s="68">
        <v>0.5</v>
      </c>
      <c r="O8" s="68">
        <v>0.5</v>
      </c>
      <c r="P8" s="68">
        <v>2</v>
      </c>
      <c r="Q8" s="68">
        <v>1.5</v>
      </c>
      <c r="R8" s="68">
        <v>0.5</v>
      </c>
      <c r="S8" s="68">
        <v>1</v>
      </c>
      <c r="T8" s="72">
        <f t="shared" si="0"/>
        <v>8</v>
      </c>
      <c r="U8" s="67">
        <v>1.5</v>
      </c>
      <c r="V8" s="68">
        <v>1.5</v>
      </c>
      <c r="W8" s="72">
        <f t="shared" si="1"/>
        <v>3</v>
      </c>
      <c r="X8" s="25"/>
      <c r="Y8" s="19"/>
      <c r="Z8" s="19"/>
      <c r="AA8" s="27"/>
      <c r="AB8" s="62"/>
      <c r="AC8" s="60">
        <f t="shared" si="2"/>
        <v>16.5</v>
      </c>
    </row>
    <row r="9" spans="1:29" ht="20.100000000000001" customHeight="1" x14ac:dyDescent="0.25">
      <c r="A9" s="88" t="s">
        <v>166</v>
      </c>
      <c r="B9" s="89" t="s">
        <v>167</v>
      </c>
      <c r="C9" s="90">
        <v>41782</v>
      </c>
      <c r="D9" s="127" t="s">
        <v>142</v>
      </c>
      <c r="E9" s="92">
        <v>10</v>
      </c>
      <c r="F9" s="92" t="s">
        <v>9</v>
      </c>
      <c r="G9" s="93" t="s">
        <v>22</v>
      </c>
      <c r="H9" s="3">
        <v>2023</v>
      </c>
      <c r="I9" s="122">
        <v>6</v>
      </c>
      <c r="J9" s="139">
        <f>2+2</f>
        <v>4</v>
      </c>
      <c r="K9" s="11">
        <v>2</v>
      </c>
      <c r="L9" s="67">
        <v>1</v>
      </c>
      <c r="M9" s="68">
        <v>1</v>
      </c>
      <c r="N9" s="68">
        <v>0.5</v>
      </c>
      <c r="O9" s="68">
        <v>0.5</v>
      </c>
      <c r="P9" s="68">
        <v>2</v>
      </c>
      <c r="Q9" s="68">
        <v>1.5</v>
      </c>
      <c r="R9" s="68">
        <v>0.5</v>
      </c>
      <c r="S9" s="68">
        <v>1</v>
      </c>
      <c r="T9" s="72">
        <f t="shared" si="0"/>
        <v>8</v>
      </c>
      <c r="U9" s="67">
        <v>1.5</v>
      </c>
      <c r="V9" s="68">
        <v>1.5</v>
      </c>
      <c r="W9" s="72">
        <f t="shared" si="1"/>
        <v>3</v>
      </c>
      <c r="X9" s="25"/>
      <c r="Y9" s="19"/>
      <c r="Z9" s="19"/>
      <c r="AA9" s="27"/>
      <c r="AB9" s="62"/>
      <c r="AC9" s="60">
        <f t="shared" si="2"/>
        <v>17</v>
      </c>
    </row>
    <row r="10" spans="1:29" ht="20.100000000000001" customHeight="1" x14ac:dyDescent="0.25">
      <c r="A10" s="94" t="s">
        <v>144</v>
      </c>
      <c r="B10" s="95" t="s">
        <v>143</v>
      </c>
      <c r="C10" s="96">
        <v>41193</v>
      </c>
      <c r="D10" s="128" t="s">
        <v>142</v>
      </c>
      <c r="E10" s="99">
        <v>12</v>
      </c>
      <c r="F10" s="99" t="s">
        <v>7</v>
      </c>
      <c r="G10" s="100" t="s">
        <v>22</v>
      </c>
      <c r="H10" s="3">
        <v>2020</v>
      </c>
      <c r="I10" s="122">
        <v>4</v>
      </c>
      <c r="J10" s="139">
        <f>2+1.5</f>
        <v>3.5</v>
      </c>
      <c r="K10" s="11">
        <v>2</v>
      </c>
      <c r="L10" s="67">
        <v>1</v>
      </c>
      <c r="M10" s="68">
        <v>1</v>
      </c>
      <c r="N10" s="68">
        <v>0.5</v>
      </c>
      <c r="O10" s="68">
        <v>0.5</v>
      </c>
      <c r="P10" s="68">
        <v>2</v>
      </c>
      <c r="Q10" s="68">
        <v>1.5</v>
      </c>
      <c r="R10" s="68">
        <v>0.5</v>
      </c>
      <c r="S10" s="68">
        <v>1</v>
      </c>
      <c r="T10" s="72">
        <f t="shared" si="0"/>
        <v>8</v>
      </c>
      <c r="U10" s="67">
        <v>1.5</v>
      </c>
      <c r="V10" s="68">
        <v>1.5</v>
      </c>
      <c r="W10" s="72">
        <f t="shared" si="1"/>
        <v>3</v>
      </c>
      <c r="X10" s="20"/>
      <c r="Y10" s="19"/>
      <c r="Z10" s="19"/>
      <c r="AA10" s="27"/>
      <c r="AB10" s="5"/>
      <c r="AC10" s="60">
        <f t="shared" si="2"/>
        <v>16.5</v>
      </c>
    </row>
    <row r="11" spans="1:29" ht="20.100000000000001" customHeight="1" x14ac:dyDescent="0.25">
      <c r="A11" s="94" t="s">
        <v>145</v>
      </c>
      <c r="B11" s="95" t="s">
        <v>146</v>
      </c>
      <c r="C11" s="96">
        <v>40910</v>
      </c>
      <c r="D11" s="128" t="s">
        <v>142</v>
      </c>
      <c r="E11" s="99">
        <v>12</v>
      </c>
      <c r="F11" s="99" t="s">
        <v>7</v>
      </c>
      <c r="G11" s="100" t="s">
        <v>22</v>
      </c>
      <c r="H11" s="3">
        <v>2022</v>
      </c>
      <c r="I11" s="122">
        <v>4</v>
      </c>
      <c r="J11" s="139">
        <f>2+2</f>
        <v>4</v>
      </c>
      <c r="K11" s="11">
        <v>2</v>
      </c>
      <c r="L11" s="67">
        <v>1</v>
      </c>
      <c r="M11" s="68">
        <v>1</v>
      </c>
      <c r="N11" s="68">
        <v>0.5</v>
      </c>
      <c r="O11" s="68">
        <v>0.5</v>
      </c>
      <c r="P11" s="68">
        <v>2</v>
      </c>
      <c r="Q11" s="68">
        <v>1</v>
      </c>
      <c r="R11" s="68">
        <v>0.5</v>
      </c>
      <c r="S11" s="68">
        <v>1</v>
      </c>
      <c r="T11" s="72">
        <f t="shared" si="0"/>
        <v>7.5</v>
      </c>
      <c r="U11" s="67">
        <v>1.5</v>
      </c>
      <c r="V11" s="68">
        <v>1.5</v>
      </c>
      <c r="W11" s="72">
        <f t="shared" si="1"/>
        <v>3</v>
      </c>
      <c r="X11" s="25">
        <v>2.25</v>
      </c>
      <c r="Y11" s="19">
        <v>2</v>
      </c>
      <c r="Z11" s="19">
        <v>2.33</v>
      </c>
      <c r="AA11" s="27">
        <v>6.58</v>
      </c>
      <c r="AB11" s="13">
        <v>3</v>
      </c>
      <c r="AC11" s="60">
        <f t="shared" si="2"/>
        <v>19.5</v>
      </c>
    </row>
    <row r="12" spans="1:29" ht="20.100000000000001" customHeight="1" thickBot="1" x14ac:dyDescent="0.3">
      <c r="A12" s="107" t="s">
        <v>147</v>
      </c>
      <c r="B12" s="108" t="s">
        <v>148</v>
      </c>
      <c r="C12" s="109">
        <v>41672</v>
      </c>
      <c r="D12" s="129" t="s">
        <v>142</v>
      </c>
      <c r="E12" s="111">
        <v>10</v>
      </c>
      <c r="F12" s="111" t="s">
        <v>7</v>
      </c>
      <c r="G12" s="112" t="s">
        <v>22</v>
      </c>
      <c r="H12" s="4">
        <v>2021</v>
      </c>
      <c r="I12" s="123">
        <v>8</v>
      </c>
      <c r="J12" s="141">
        <f>2+2</f>
        <v>4</v>
      </c>
      <c r="K12" s="12">
        <v>2</v>
      </c>
      <c r="L12" s="69">
        <v>1</v>
      </c>
      <c r="M12" s="70">
        <v>1</v>
      </c>
      <c r="N12" s="70">
        <v>0.5</v>
      </c>
      <c r="O12" s="70">
        <v>0.5</v>
      </c>
      <c r="P12" s="70">
        <v>2</v>
      </c>
      <c r="Q12" s="70">
        <v>0.5</v>
      </c>
      <c r="R12" s="70">
        <v>0.5</v>
      </c>
      <c r="S12" s="70">
        <v>1</v>
      </c>
      <c r="T12" s="73">
        <f t="shared" si="0"/>
        <v>7</v>
      </c>
      <c r="U12" s="69">
        <v>1.5</v>
      </c>
      <c r="V12" s="70">
        <v>1.5</v>
      </c>
      <c r="W12" s="73">
        <f t="shared" si="1"/>
        <v>3</v>
      </c>
      <c r="X12" s="26">
        <v>2.25</v>
      </c>
      <c r="Y12" s="22">
        <v>2</v>
      </c>
      <c r="Z12" s="22">
        <v>2.33</v>
      </c>
      <c r="AA12" s="28">
        <v>6.58</v>
      </c>
      <c r="AB12" s="64">
        <v>3</v>
      </c>
      <c r="AC12" s="61">
        <f t="shared" si="2"/>
        <v>19</v>
      </c>
    </row>
    <row r="13" spans="1:29" ht="16.5" thickTop="1" x14ac:dyDescent="0.25"/>
    <row r="14" spans="1:29" x14ac:dyDescent="0.25">
      <c r="C14" s="17"/>
      <c r="D14" s="17"/>
      <c r="J14" s="32"/>
    </row>
    <row r="15" spans="1:29" x14ac:dyDescent="0.25">
      <c r="C15" s="17"/>
      <c r="D15" s="17"/>
    </row>
    <row r="16" spans="1:29" x14ac:dyDescent="0.25">
      <c r="C16" s="17"/>
      <c r="D16" s="17"/>
    </row>
    <row r="17" spans="3:4" x14ac:dyDescent="0.25">
      <c r="C17" s="17"/>
      <c r="D17" s="17"/>
    </row>
    <row r="18" spans="3:4" x14ac:dyDescent="0.25">
      <c r="C18" s="17"/>
      <c r="D18" s="17"/>
    </row>
    <row r="19" spans="3:4" x14ac:dyDescent="0.25">
      <c r="C19" s="17"/>
      <c r="D19" s="17"/>
    </row>
    <row r="20" spans="3:4" x14ac:dyDescent="0.25">
      <c r="C20" s="17"/>
      <c r="D20" s="17"/>
    </row>
    <row r="21" spans="3:4" x14ac:dyDescent="0.25">
      <c r="C21" s="17"/>
      <c r="D21" s="17"/>
    </row>
    <row r="22" spans="3:4" x14ac:dyDescent="0.25">
      <c r="C22" s="17"/>
      <c r="D22" s="17"/>
    </row>
    <row r="23" spans="3:4" x14ac:dyDescent="0.25">
      <c r="C23" s="17"/>
      <c r="D23" s="17"/>
    </row>
    <row r="24" spans="3:4" x14ac:dyDescent="0.25">
      <c r="C24" s="17"/>
      <c r="D24" s="17"/>
    </row>
    <row r="25" spans="3:4" x14ac:dyDescent="0.25">
      <c r="C25" s="17"/>
      <c r="D25" s="17"/>
    </row>
    <row r="26" spans="3:4" x14ac:dyDescent="0.25">
      <c r="C26" s="17"/>
      <c r="D26" s="17"/>
    </row>
    <row r="27" spans="3:4" x14ac:dyDescent="0.25">
      <c r="C27" s="17"/>
      <c r="D27" s="17"/>
    </row>
    <row r="28" spans="3:4" x14ac:dyDescent="0.25">
      <c r="C28" s="17"/>
      <c r="D28" s="17"/>
    </row>
    <row r="29" spans="3:4" x14ac:dyDescent="0.25">
      <c r="C29" s="17"/>
      <c r="D29" s="17"/>
    </row>
    <row r="30" spans="3:4" x14ac:dyDescent="0.25">
      <c r="C30" s="17"/>
      <c r="D30" s="17"/>
    </row>
    <row r="31" spans="3:4" x14ac:dyDescent="0.25">
      <c r="C31" s="17"/>
      <c r="D31" s="17"/>
    </row>
    <row r="32" spans="3:4" x14ac:dyDescent="0.25">
      <c r="C32" s="17"/>
      <c r="D32" s="17"/>
    </row>
    <row r="33" spans="3:4" x14ac:dyDescent="0.25">
      <c r="C33" s="17"/>
      <c r="D33" s="17"/>
    </row>
  </sheetData>
  <sortState xmlns:xlrd2="http://schemas.microsoft.com/office/spreadsheetml/2017/richdata2" ref="A3:AC12">
    <sortCondition ref="G3:G12"/>
  </sortState>
  <mergeCells count="6">
    <mergeCell ref="AC1:AC2"/>
    <mergeCell ref="A1:G1"/>
    <mergeCell ref="H1:J1"/>
    <mergeCell ref="L1:T1"/>
    <mergeCell ref="U1:W1"/>
    <mergeCell ref="X1:A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DC907-B8B2-0645-B11D-9905CDC21485}">
  <sheetPr codeName="Feuil1"/>
  <dimension ref="A1:AC37"/>
  <sheetViews>
    <sheetView zoomScale="85" workbookViewId="0">
      <pane xSplit="7" ySplit="2" topLeftCell="AB3" activePane="bottomRight" state="frozen"/>
      <selection pane="topRight" activeCell="G1" sqref="G1"/>
      <selection pane="bottomLeft" activeCell="A3" sqref="A3"/>
      <selection pane="bottomRight" activeCell="Q21" sqref="Q21"/>
    </sheetView>
  </sheetViews>
  <sheetFormatPr baseColWidth="10" defaultRowHeight="15.75" x14ac:dyDescent="0.25"/>
  <cols>
    <col min="1" max="1" width="15.875" customWidth="1"/>
    <col min="2" max="2" width="9.875" customWidth="1"/>
    <col min="3" max="3" width="10.125" customWidth="1"/>
    <col min="4" max="4" width="10" customWidth="1"/>
    <col min="5" max="5" width="9.875" customWidth="1"/>
    <col min="6" max="6" width="6.5" customWidth="1"/>
    <col min="7" max="7" width="7.125" customWidth="1"/>
    <col min="11" max="11" width="12.125" customWidth="1"/>
    <col min="28" max="28" width="15.625" bestFit="1" customWidth="1"/>
    <col min="29" max="29" width="22" customWidth="1"/>
  </cols>
  <sheetData>
    <row r="1" spans="1:29" ht="36" customHeight="1" thickTop="1" x14ac:dyDescent="0.25">
      <c r="A1" s="156" t="s">
        <v>140</v>
      </c>
      <c r="B1" s="157"/>
      <c r="C1" s="157"/>
      <c r="D1" s="157"/>
      <c r="E1" s="157"/>
      <c r="F1" s="157"/>
      <c r="G1" s="158"/>
      <c r="H1" s="159" t="s">
        <v>49</v>
      </c>
      <c r="I1" s="160"/>
      <c r="J1" s="161"/>
      <c r="K1" s="9" t="s">
        <v>52</v>
      </c>
      <c r="L1" s="162" t="s">
        <v>50</v>
      </c>
      <c r="M1" s="163"/>
      <c r="N1" s="163"/>
      <c r="O1" s="163"/>
      <c r="P1" s="163"/>
      <c r="Q1" s="163"/>
      <c r="R1" s="163"/>
      <c r="S1" s="163"/>
      <c r="T1" s="164"/>
      <c r="U1" s="165" t="s">
        <v>51</v>
      </c>
      <c r="V1" s="166"/>
      <c r="W1" s="167"/>
      <c r="X1" s="168" t="s">
        <v>53</v>
      </c>
      <c r="Y1" s="169"/>
      <c r="Z1" s="169"/>
      <c r="AA1" s="170"/>
      <c r="AB1" s="170"/>
      <c r="AC1" s="78" t="s">
        <v>57</v>
      </c>
    </row>
    <row r="2" spans="1:29" s="53" customFormat="1" ht="24" customHeight="1" thickBot="1" x14ac:dyDescent="0.3">
      <c r="A2" s="33" t="s">
        <v>0</v>
      </c>
      <c r="B2" s="34" t="s">
        <v>1</v>
      </c>
      <c r="C2" s="34" t="s">
        <v>4</v>
      </c>
      <c r="D2" s="34" t="s">
        <v>136</v>
      </c>
      <c r="E2" s="34" t="s">
        <v>137</v>
      </c>
      <c r="F2" s="34" t="s">
        <v>2</v>
      </c>
      <c r="G2" s="35" t="s">
        <v>3</v>
      </c>
      <c r="H2" s="39" t="s">
        <v>40</v>
      </c>
      <c r="I2" s="40" t="s">
        <v>41</v>
      </c>
      <c r="J2" s="41" t="s">
        <v>48</v>
      </c>
      <c r="K2" s="42" t="s">
        <v>48</v>
      </c>
      <c r="L2" s="43">
        <v>2</v>
      </c>
      <c r="M2" s="44">
        <v>3</v>
      </c>
      <c r="N2" s="44">
        <v>4</v>
      </c>
      <c r="O2" s="44">
        <v>5</v>
      </c>
      <c r="P2" s="44">
        <v>7</v>
      </c>
      <c r="Q2" s="44">
        <v>8</v>
      </c>
      <c r="R2" s="44">
        <v>9</v>
      </c>
      <c r="S2" s="44">
        <v>10</v>
      </c>
      <c r="T2" s="45" t="s">
        <v>48</v>
      </c>
      <c r="U2" s="46">
        <v>1</v>
      </c>
      <c r="V2" s="47">
        <v>6</v>
      </c>
      <c r="W2" s="48" t="s">
        <v>48</v>
      </c>
      <c r="X2" s="49" t="s">
        <v>54</v>
      </c>
      <c r="Y2" s="50" t="s">
        <v>55</v>
      </c>
      <c r="Z2" s="50" t="s">
        <v>56</v>
      </c>
      <c r="AA2" s="51" t="s">
        <v>125</v>
      </c>
      <c r="AB2" s="52" t="s">
        <v>48</v>
      </c>
      <c r="AC2" s="79"/>
    </row>
    <row r="3" spans="1:29" ht="20.100000000000001" customHeight="1" x14ac:dyDescent="0.25">
      <c r="A3" s="116" t="s">
        <v>82</v>
      </c>
      <c r="B3" s="117" t="s">
        <v>83</v>
      </c>
      <c r="C3" s="118">
        <v>41838</v>
      </c>
      <c r="D3" s="119" t="s">
        <v>128</v>
      </c>
      <c r="E3" s="120">
        <v>10</v>
      </c>
      <c r="F3" s="120" t="s">
        <v>9</v>
      </c>
      <c r="G3" s="121" t="s">
        <v>33</v>
      </c>
      <c r="H3" s="2">
        <v>2022</v>
      </c>
      <c r="I3" s="125">
        <v>12</v>
      </c>
      <c r="J3" s="145">
        <f>2+2</f>
        <v>4</v>
      </c>
      <c r="K3" s="6">
        <v>2</v>
      </c>
      <c r="L3" s="65">
        <v>2</v>
      </c>
      <c r="M3" s="66">
        <v>2</v>
      </c>
      <c r="N3" s="66">
        <v>2</v>
      </c>
      <c r="O3" s="66">
        <v>2</v>
      </c>
      <c r="P3" s="66">
        <v>2</v>
      </c>
      <c r="Q3" s="66">
        <v>2</v>
      </c>
      <c r="R3" s="66">
        <v>1.5</v>
      </c>
      <c r="S3" s="66">
        <v>2</v>
      </c>
      <c r="T3" s="71">
        <f t="shared" ref="T3:T16" si="0">SUM(L3:S3)</f>
        <v>15.5</v>
      </c>
      <c r="U3" s="65">
        <v>2</v>
      </c>
      <c r="V3" s="66">
        <v>2</v>
      </c>
      <c r="W3" s="71">
        <f t="shared" ref="W3:W16" si="1">U3+V3</f>
        <v>4</v>
      </c>
      <c r="X3" s="30">
        <v>2.5</v>
      </c>
      <c r="Y3" s="31">
        <v>3</v>
      </c>
      <c r="Z3" s="31">
        <v>4</v>
      </c>
      <c r="AA3" s="29">
        <v>9.5</v>
      </c>
      <c r="AB3" s="14">
        <v>5</v>
      </c>
      <c r="AC3" s="59">
        <f t="shared" ref="AC3:AC16" si="2">SUM(J3+K3+T3+W3+AB3)</f>
        <v>30.5</v>
      </c>
    </row>
    <row r="4" spans="1:29" ht="20.100000000000001" customHeight="1" x14ac:dyDescent="0.25">
      <c r="A4" s="82" t="s">
        <v>88</v>
      </c>
      <c r="B4" s="83" t="s">
        <v>89</v>
      </c>
      <c r="C4" s="84">
        <v>41396</v>
      </c>
      <c r="D4" s="85" t="s">
        <v>128</v>
      </c>
      <c r="E4" s="86">
        <v>11</v>
      </c>
      <c r="F4" s="86" t="s">
        <v>9</v>
      </c>
      <c r="G4" s="87" t="s">
        <v>33</v>
      </c>
      <c r="H4" s="3">
        <v>2022</v>
      </c>
      <c r="I4" s="122">
        <v>12</v>
      </c>
      <c r="J4" s="139">
        <f>2+2</f>
        <v>4</v>
      </c>
      <c r="K4" s="7">
        <v>2</v>
      </c>
      <c r="L4" s="67">
        <v>1.5</v>
      </c>
      <c r="M4" s="68">
        <v>1.5</v>
      </c>
      <c r="N4" s="68">
        <v>1</v>
      </c>
      <c r="O4" s="68">
        <v>1.5</v>
      </c>
      <c r="P4" s="68">
        <v>1.5</v>
      </c>
      <c r="Q4" s="68">
        <v>1.5</v>
      </c>
      <c r="R4" s="68">
        <v>1.5</v>
      </c>
      <c r="S4" s="68">
        <v>1.5</v>
      </c>
      <c r="T4" s="72">
        <f t="shared" si="0"/>
        <v>11.5</v>
      </c>
      <c r="U4" s="67">
        <v>2</v>
      </c>
      <c r="V4" s="68">
        <v>1.5</v>
      </c>
      <c r="W4" s="72">
        <f t="shared" si="1"/>
        <v>3.5</v>
      </c>
      <c r="X4" s="25">
        <v>2</v>
      </c>
      <c r="Y4" s="19">
        <v>4</v>
      </c>
      <c r="Z4" s="19">
        <v>2.3333333333333335</v>
      </c>
      <c r="AA4" s="27">
        <v>8.3333333333333339</v>
      </c>
      <c r="AB4" s="13">
        <v>4</v>
      </c>
      <c r="AC4" s="60">
        <f t="shared" si="2"/>
        <v>25</v>
      </c>
    </row>
    <row r="5" spans="1:29" ht="20.100000000000001" customHeight="1" x14ac:dyDescent="0.25">
      <c r="A5" s="82" t="s">
        <v>61</v>
      </c>
      <c r="B5" s="83" t="s">
        <v>62</v>
      </c>
      <c r="C5" s="84">
        <v>41151</v>
      </c>
      <c r="D5" s="85" t="s">
        <v>127</v>
      </c>
      <c r="E5" s="86">
        <v>12</v>
      </c>
      <c r="F5" s="86" t="s">
        <v>9</v>
      </c>
      <c r="G5" s="87" t="s">
        <v>33</v>
      </c>
      <c r="H5" s="3">
        <v>2022</v>
      </c>
      <c r="I5" s="122">
        <v>12</v>
      </c>
      <c r="J5" s="139">
        <f>2+2</f>
        <v>4</v>
      </c>
      <c r="K5" s="7">
        <v>2</v>
      </c>
      <c r="L5" s="67">
        <v>2</v>
      </c>
      <c r="M5" s="68">
        <v>2</v>
      </c>
      <c r="N5" s="68">
        <v>2</v>
      </c>
      <c r="O5" s="68">
        <v>1.5</v>
      </c>
      <c r="P5" s="68">
        <v>2</v>
      </c>
      <c r="Q5" s="68">
        <v>1.5</v>
      </c>
      <c r="R5" s="68">
        <v>1.5</v>
      </c>
      <c r="S5" s="68">
        <v>1.5</v>
      </c>
      <c r="T5" s="72">
        <f t="shared" si="0"/>
        <v>14</v>
      </c>
      <c r="U5" s="67">
        <v>2</v>
      </c>
      <c r="V5" s="68">
        <v>2</v>
      </c>
      <c r="W5" s="72">
        <f t="shared" si="1"/>
        <v>4</v>
      </c>
      <c r="X5" s="25">
        <v>2</v>
      </c>
      <c r="Y5" s="19">
        <v>4</v>
      </c>
      <c r="Z5" s="19">
        <v>3.3333333333333335</v>
      </c>
      <c r="AA5" s="27">
        <v>9.3333333333333339</v>
      </c>
      <c r="AB5" s="62">
        <v>5</v>
      </c>
      <c r="AC5" s="60">
        <f t="shared" si="2"/>
        <v>29</v>
      </c>
    </row>
    <row r="6" spans="1:29" ht="20.100000000000001" customHeight="1" x14ac:dyDescent="0.25">
      <c r="A6" s="88" t="s">
        <v>64</v>
      </c>
      <c r="B6" s="89" t="s">
        <v>15</v>
      </c>
      <c r="C6" s="90">
        <v>40942</v>
      </c>
      <c r="D6" s="91" t="s">
        <v>127</v>
      </c>
      <c r="E6" s="92">
        <v>12</v>
      </c>
      <c r="F6" s="92" t="s">
        <v>9</v>
      </c>
      <c r="G6" s="93" t="s">
        <v>33</v>
      </c>
      <c r="H6" s="3">
        <v>2019</v>
      </c>
      <c r="I6" s="122">
        <v>12</v>
      </c>
      <c r="J6" s="139">
        <f>1.5+2</f>
        <v>3.5</v>
      </c>
      <c r="K6" s="7">
        <v>2</v>
      </c>
      <c r="L6" s="67">
        <v>2</v>
      </c>
      <c r="M6" s="68">
        <v>2</v>
      </c>
      <c r="N6" s="68">
        <v>2</v>
      </c>
      <c r="O6" s="68">
        <v>1.5</v>
      </c>
      <c r="P6" s="68">
        <v>2</v>
      </c>
      <c r="Q6" s="68">
        <v>1.5</v>
      </c>
      <c r="R6" s="68">
        <v>2</v>
      </c>
      <c r="S6" s="68">
        <v>2</v>
      </c>
      <c r="T6" s="72">
        <f t="shared" si="0"/>
        <v>15</v>
      </c>
      <c r="U6" s="67">
        <v>1.5</v>
      </c>
      <c r="V6" s="68">
        <v>1.5</v>
      </c>
      <c r="W6" s="72">
        <f t="shared" si="1"/>
        <v>3</v>
      </c>
      <c r="X6" s="25">
        <v>2.75</v>
      </c>
      <c r="Y6" s="19">
        <v>4</v>
      </c>
      <c r="Z6" s="19">
        <v>3.6666666666666665</v>
      </c>
      <c r="AA6" s="27">
        <v>10.416666666666666</v>
      </c>
      <c r="AB6" s="62">
        <v>5</v>
      </c>
      <c r="AC6" s="60">
        <f t="shared" si="2"/>
        <v>28.5</v>
      </c>
    </row>
    <row r="7" spans="1:29" ht="20.100000000000001" customHeight="1" x14ac:dyDescent="0.25">
      <c r="A7" s="94" t="s">
        <v>84</v>
      </c>
      <c r="B7" s="95" t="s">
        <v>85</v>
      </c>
      <c r="C7" s="96">
        <v>41665</v>
      </c>
      <c r="D7" s="97" t="s">
        <v>128</v>
      </c>
      <c r="E7" s="99">
        <v>10</v>
      </c>
      <c r="F7" s="99" t="s">
        <v>7</v>
      </c>
      <c r="G7" s="100" t="s">
        <v>33</v>
      </c>
      <c r="H7" s="3">
        <v>2022</v>
      </c>
      <c r="I7" s="122">
        <v>11</v>
      </c>
      <c r="J7" s="139">
        <f t="shared" ref="J7:J16" si="3">2+2</f>
        <v>4</v>
      </c>
      <c r="K7" s="7">
        <v>2</v>
      </c>
      <c r="L7" s="67">
        <v>1.5</v>
      </c>
      <c r="M7" s="68">
        <v>1.5</v>
      </c>
      <c r="N7" s="68">
        <v>2</v>
      </c>
      <c r="O7" s="68">
        <v>1.5</v>
      </c>
      <c r="P7" s="68">
        <v>2</v>
      </c>
      <c r="Q7" s="68">
        <v>1</v>
      </c>
      <c r="R7" s="68">
        <v>1.5</v>
      </c>
      <c r="S7" s="68">
        <v>1.5</v>
      </c>
      <c r="T7" s="72">
        <f t="shared" si="0"/>
        <v>12.5</v>
      </c>
      <c r="U7" s="67">
        <v>1.5</v>
      </c>
      <c r="V7" s="68">
        <v>2</v>
      </c>
      <c r="W7" s="72">
        <f t="shared" si="1"/>
        <v>3.5</v>
      </c>
      <c r="X7" s="25">
        <v>2.25</v>
      </c>
      <c r="Y7" s="19">
        <v>2.3333333333333335</v>
      </c>
      <c r="Z7" s="19">
        <v>3.3333333333333335</v>
      </c>
      <c r="AA7" s="27">
        <v>7.9166666666666679</v>
      </c>
      <c r="AB7" s="13">
        <v>4</v>
      </c>
      <c r="AC7" s="60">
        <f t="shared" si="2"/>
        <v>26</v>
      </c>
    </row>
    <row r="8" spans="1:29" ht="20.100000000000001" customHeight="1" x14ac:dyDescent="0.25">
      <c r="A8" s="94" t="s">
        <v>86</v>
      </c>
      <c r="B8" s="95" t="s">
        <v>87</v>
      </c>
      <c r="C8" s="96">
        <v>41492</v>
      </c>
      <c r="D8" s="97" t="s">
        <v>128</v>
      </c>
      <c r="E8" s="99">
        <v>11</v>
      </c>
      <c r="F8" s="99" t="s">
        <v>7</v>
      </c>
      <c r="G8" s="100" t="s">
        <v>33</v>
      </c>
      <c r="H8" s="3">
        <v>2022</v>
      </c>
      <c r="I8" s="122">
        <v>12</v>
      </c>
      <c r="J8" s="139">
        <f t="shared" si="3"/>
        <v>4</v>
      </c>
      <c r="K8" s="7">
        <v>2</v>
      </c>
      <c r="L8" s="67">
        <v>1</v>
      </c>
      <c r="M8" s="68">
        <v>1</v>
      </c>
      <c r="N8" s="68">
        <v>1</v>
      </c>
      <c r="O8" s="68">
        <v>1.5</v>
      </c>
      <c r="P8" s="68">
        <v>0.5</v>
      </c>
      <c r="Q8" s="68">
        <v>1</v>
      </c>
      <c r="R8" s="68">
        <v>1.5</v>
      </c>
      <c r="S8" s="68">
        <v>1.5</v>
      </c>
      <c r="T8" s="72">
        <f t="shared" si="0"/>
        <v>9</v>
      </c>
      <c r="U8" s="67">
        <v>1.5</v>
      </c>
      <c r="V8" s="68">
        <v>2</v>
      </c>
      <c r="W8" s="72">
        <f t="shared" si="1"/>
        <v>3.5</v>
      </c>
      <c r="X8" s="25">
        <v>2.25</v>
      </c>
      <c r="Y8" s="19">
        <v>2.6666666666666665</v>
      </c>
      <c r="Z8" s="19">
        <v>3</v>
      </c>
      <c r="AA8" s="27">
        <v>7.9166666666666661</v>
      </c>
      <c r="AB8" s="13">
        <v>4</v>
      </c>
      <c r="AC8" s="60">
        <f t="shared" si="2"/>
        <v>22.5</v>
      </c>
    </row>
    <row r="9" spans="1:29" ht="20.100000000000001" customHeight="1" x14ac:dyDescent="0.25">
      <c r="A9" s="94" t="s">
        <v>59</v>
      </c>
      <c r="B9" s="95" t="s">
        <v>60</v>
      </c>
      <c r="C9" s="96">
        <v>41456</v>
      </c>
      <c r="D9" s="97" t="s">
        <v>127</v>
      </c>
      <c r="E9" s="99">
        <v>11</v>
      </c>
      <c r="F9" s="99" t="s">
        <v>7</v>
      </c>
      <c r="G9" s="100" t="s">
        <v>33</v>
      </c>
      <c r="H9" s="3">
        <v>2022</v>
      </c>
      <c r="I9" s="122">
        <v>14</v>
      </c>
      <c r="J9" s="139">
        <f t="shared" si="3"/>
        <v>4</v>
      </c>
      <c r="K9" s="7">
        <v>2</v>
      </c>
      <c r="L9" s="67">
        <v>1.5</v>
      </c>
      <c r="M9" s="68">
        <v>2</v>
      </c>
      <c r="N9" s="68">
        <v>1.5</v>
      </c>
      <c r="O9" s="68">
        <v>1.5</v>
      </c>
      <c r="P9" s="68">
        <v>1.5</v>
      </c>
      <c r="Q9" s="68">
        <v>2</v>
      </c>
      <c r="R9" s="68">
        <v>2</v>
      </c>
      <c r="S9" s="68">
        <v>1.5</v>
      </c>
      <c r="T9" s="72">
        <f t="shared" si="0"/>
        <v>13.5</v>
      </c>
      <c r="U9" s="67">
        <v>1.5</v>
      </c>
      <c r="V9" s="68">
        <v>1.5</v>
      </c>
      <c r="W9" s="72">
        <f t="shared" si="1"/>
        <v>3</v>
      </c>
      <c r="X9" s="25">
        <v>2.5</v>
      </c>
      <c r="Y9" s="19">
        <v>3.3333333333333335</v>
      </c>
      <c r="Z9" s="19">
        <v>3.3333333333333335</v>
      </c>
      <c r="AA9" s="27">
        <v>9.1666666666666679</v>
      </c>
      <c r="AB9" s="62">
        <v>5</v>
      </c>
      <c r="AC9" s="60">
        <f t="shared" si="2"/>
        <v>27.5</v>
      </c>
    </row>
    <row r="10" spans="1:29" ht="20.100000000000001" customHeight="1" x14ac:dyDescent="0.25">
      <c r="A10" s="88" t="s">
        <v>93</v>
      </c>
      <c r="B10" s="89" t="s">
        <v>94</v>
      </c>
      <c r="C10" s="90">
        <v>41218</v>
      </c>
      <c r="D10" s="91" t="s">
        <v>128</v>
      </c>
      <c r="E10" s="92">
        <v>12</v>
      </c>
      <c r="F10" s="92" t="s">
        <v>9</v>
      </c>
      <c r="G10" s="93" t="s">
        <v>90</v>
      </c>
      <c r="H10" s="3">
        <v>2022</v>
      </c>
      <c r="I10" s="122">
        <v>8</v>
      </c>
      <c r="J10" s="139">
        <f t="shared" si="3"/>
        <v>4</v>
      </c>
      <c r="K10" s="11">
        <v>2</v>
      </c>
      <c r="L10" s="67">
        <v>1.5</v>
      </c>
      <c r="M10" s="68">
        <v>1.5</v>
      </c>
      <c r="N10" s="68">
        <v>2</v>
      </c>
      <c r="O10" s="68">
        <v>1.5</v>
      </c>
      <c r="P10" s="68">
        <v>2</v>
      </c>
      <c r="Q10" s="68">
        <v>1.5</v>
      </c>
      <c r="R10" s="68">
        <v>2</v>
      </c>
      <c r="S10" s="68">
        <v>1.5</v>
      </c>
      <c r="T10" s="72">
        <f t="shared" si="0"/>
        <v>13.5</v>
      </c>
      <c r="U10" s="67">
        <v>1.5</v>
      </c>
      <c r="V10" s="68">
        <v>1.5</v>
      </c>
      <c r="W10" s="72">
        <f t="shared" si="1"/>
        <v>3</v>
      </c>
      <c r="X10" s="20">
        <v>3</v>
      </c>
      <c r="Y10" s="19">
        <v>3.3333333333333335</v>
      </c>
      <c r="Z10" s="19">
        <v>3.6666666666666665</v>
      </c>
      <c r="AA10" s="27">
        <v>10</v>
      </c>
      <c r="AB10" s="63">
        <v>5</v>
      </c>
      <c r="AC10" s="60">
        <f t="shared" si="2"/>
        <v>27.5</v>
      </c>
    </row>
    <row r="11" spans="1:29" ht="20.100000000000001" customHeight="1" x14ac:dyDescent="0.25">
      <c r="A11" s="88" t="s">
        <v>95</v>
      </c>
      <c r="B11" s="89" t="s">
        <v>96</v>
      </c>
      <c r="C11" s="90">
        <v>41328</v>
      </c>
      <c r="D11" s="91" t="s">
        <v>128</v>
      </c>
      <c r="E11" s="92">
        <v>11</v>
      </c>
      <c r="F11" s="92" t="s">
        <v>9</v>
      </c>
      <c r="G11" s="138" t="s">
        <v>90</v>
      </c>
      <c r="H11" s="3">
        <v>2022</v>
      </c>
      <c r="I11" s="122">
        <v>8</v>
      </c>
      <c r="J11" s="139">
        <f t="shared" si="3"/>
        <v>4</v>
      </c>
      <c r="K11" s="7">
        <v>2</v>
      </c>
      <c r="L11" s="67">
        <v>2</v>
      </c>
      <c r="M11" s="68">
        <v>2</v>
      </c>
      <c r="N11" s="68">
        <v>2</v>
      </c>
      <c r="O11" s="68">
        <v>1.5</v>
      </c>
      <c r="P11" s="68">
        <v>2</v>
      </c>
      <c r="Q11" s="68">
        <v>1.5</v>
      </c>
      <c r="R11" s="68">
        <v>2</v>
      </c>
      <c r="S11" s="68">
        <v>1.5</v>
      </c>
      <c r="T11" s="72">
        <f t="shared" si="0"/>
        <v>14.5</v>
      </c>
      <c r="U11" s="67">
        <v>1.5</v>
      </c>
      <c r="V11" s="68">
        <v>1.5</v>
      </c>
      <c r="W11" s="72">
        <f t="shared" si="1"/>
        <v>3</v>
      </c>
      <c r="X11" s="25">
        <v>3</v>
      </c>
      <c r="Y11" s="19">
        <v>3.6666666666666665</v>
      </c>
      <c r="Z11" s="19">
        <v>3.3333333333333335</v>
      </c>
      <c r="AA11" s="27">
        <v>10</v>
      </c>
      <c r="AB11" s="62">
        <v>5</v>
      </c>
      <c r="AC11" s="113">
        <f t="shared" si="2"/>
        <v>28.5</v>
      </c>
    </row>
    <row r="12" spans="1:29" ht="20.100000000000001" customHeight="1" x14ac:dyDescent="0.25">
      <c r="A12" s="88" t="s">
        <v>99</v>
      </c>
      <c r="B12" s="89" t="s">
        <v>100</v>
      </c>
      <c r="C12" s="90">
        <v>41080</v>
      </c>
      <c r="D12" s="91" t="s">
        <v>128</v>
      </c>
      <c r="E12" s="92">
        <v>12</v>
      </c>
      <c r="F12" s="92" t="s">
        <v>9</v>
      </c>
      <c r="G12" s="93" t="s">
        <v>90</v>
      </c>
      <c r="H12" s="3">
        <v>2022</v>
      </c>
      <c r="I12" s="122">
        <v>8</v>
      </c>
      <c r="J12" s="139">
        <f t="shared" si="3"/>
        <v>4</v>
      </c>
      <c r="K12" s="7">
        <v>2</v>
      </c>
      <c r="L12" s="67">
        <v>1.5</v>
      </c>
      <c r="M12" s="68">
        <v>1</v>
      </c>
      <c r="N12" s="68">
        <v>2</v>
      </c>
      <c r="O12" s="68">
        <v>1</v>
      </c>
      <c r="P12" s="68">
        <v>2</v>
      </c>
      <c r="Q12" s="68">
        <v>1.5</v>
      </c>
      <c r="R12" s="68">
        <v>2</v>
      </c>
      <c r="S12" s="68">
        <v>1.5</v>
      </c>
      <c r="T12" s="72">
        <f t="shared" si="0"/>
        <v>12.5</v>
      </c>
      <c r="U12" s="67">
        <v>1.5</v>
      </c>
      <c r="V12" s="68">
        <v>1.5</v>
      </c>
      <c r="W12" s="72">
        <f t="shared" si="1"/>
        <v>3</v>
      </c>
      <c r="X12" s="25">
        <v>2.25</v>
      </c>
      <c r="Y12" s="19">
        <v>2.6666666666666665</v>
      </c>
      <c r="Z12" s="19">
        <v>2.3333333333333335</v>
      </c>
      <c r="AA12" s="27">
        <v>7.25</v>
      </c>
      <c r="AB12" s="62">
        <v>4</v>
      </c>
      <c r="AC12" s="114">
        <f t="shared" si="2"/>
        <v>25.5</v>
      </c>
    </row>
    <row r="13" spans="1:29" ht="20.100000000000001" customHeight="1" x14ac:dyDescent="0.25">
      <c r="A13" s="88" t="s">
        <v>164</v>
      </c>
      <c r="B13" s="89" t="s">
        <v>165</v>
      </c>
      <c r="C13" s="90">
        <v>40897</v>
      </c>
      <c r="D13" s="91" t="s">
        <v>128</v>
      </c>
      <c r="E13" s="92">
        <v>13</v>
      </c>
      <c r="F13" s="92" t="s">
        <v>9</v>
      </c>
      <c r="G13" s="93" t="s">
        <v>90</v>
      </c>
      <c r="H13" s="3">
        <v>2022</v>
      </c>
      <c r="I13" s="122">
        <v>8</v>
      </c>
      <c r="J13" s="139">
        <f t="shared" si="3"/>
        <v>4</v>
      </c>
      <c r="K13" s="7">
        <v>2</v>
      </c>
      <c r="L13" s="67">
        <v>1</v>
      </c>
      <c r="M13" s="68">
        <v>1</v>
      </c>
      <c r="N13" s="68">
        <v>1</v>
      </c>
      <c r="O13" s="68">
        <v>0.5</v>
      </c>
      <c r="P13" s="68">
        <v>2</v>
      </c>
      <c r="Q13" s="68">
        <v>1</v>
      </c>
      <c r="R13" s="68">
        <v>1</v>
      </c>
      <c r="S13" s="68">
        <v>1</v>
      </c>
      <c r="T13" s="72">
        <f t="shared" si="0"/>
        <v>8.5</v>
      </c>
      <c r="U13" s="67">
        <v>1.5</v>
      </c>
      <c r="V13" s="68">
        <v>2</v>
      </c>
      <c r="W13" s="72">
        <f t="shared" si="1"/>
        <v>3.5</v>
      </c>
      <c r="X13" s="25">
        <v>2.5</v>
      </c>
      <c r="Y13" s="19">
        <v>0</v>
      </c>
      <c r="Z13" s="19">
        <v>2.6666666666666665</v>
      </c>
      <c r="AA13" s="27">
        <v>5.17</v>
      </c>
      <c r="AB13" s="62">
        <v>2</v>
      </c>
      <c r="AC13" s="114">
        <f t="shared" si="2"/>
        <v>20</v>
      </c>
    </row>
    <row r="14" spans="1:29" ht="20.100000000000001" customHeight="1" x14ac:dyDescent="0.25">
      <c r="A14" s="94" t="s">
        <v>91</v>
      </c>
      <c r="B14" s="95" t="s">
        <v>92</v>
      </c>
      <c r="C14" s="96">
        <v>40987</v>
      </c>
      <c r="D14" s="97" t="s">
        <v>128</v>
      </c>
      <c r="E14" s="99">
        <v>12</v>
      </c>
      <c r="F14" s="99" t="s">
        <v>7</v>
      </c>
      <c r="G14" s="100" t="s">
        <v>90</v>
      </c>
      <c r="H14" s="3">
        <v>2022</v>
      </c>
      <c r="I14" s="122">
        <v>10</v>
      </c>
      <c r="J14" s="139">
        <f t="shared" si="3"/>
        <v>4</v>
      </c>
      <c r="K14" s="7">
        <v>2</v>
      </c>
      <c r="L14" s="67">
        <v>2</v>
      </c>
      <c r="M14" s="68">
        <v>2</v>
      </c>
      <c r="N14" s="68">
        <v>2</v>
      </c>
      <c r="O14" s="68">
        <v>1.5</v>
      </c>
      <c r="P14" s="68">
        <v>2</v>
      </c>
      <c r="Q14" s="68">
        <v>1.5</v>
      </c>
      <c r="R14" s="68">
        <v>2</v>
      </c>
      <c r="S14" s="68">
        <v>1.5</v>
      </c>
      <c r="T14" s="72">
        <f t="shared" si="0"/>
        <v>14.5</v>
      </c>
      <c r="U14" s="67">
        <v>2</v>
      </c>
      <c r="V14" s="68">
        <v>1.5</v>
      </c>
      <c r="W14" s="72">
        <f t="shared" si="1"/>
        <v>3.5</v>
      </c>
      <c r="X14" s="25">
        <v>3.25</v>
      </c>
      <c r="Y14" s="19">
        <v>3</v>
      </c>
      <c r="Z14" s="19">
        <v>3</v>
      </c>
      <c r="AA14" s="27">
        <v>9.25</v>
      </c>
      <c r="AB14" s="62">
        <v>5</v>
      </c>
      <c r="AC14" s="114">
        <f t="shared" si="2"/>
        <v>29</v>
      </c>
    </row>
    <row r="15" spans="1:29" ht="20.100000000000001" customHeight="1" x14ac:dyDescent="0.25">
      <c r="A15" s="94" t="s">
        <v>97</v>
      </c>
      <c r="B15" s="95" t="s">
        <v>98</v>
      </c>
      <c r="C15" s="96">
        <v>42076</v>
      </c>
      <c r="D15" s="97" t="s">
        <v>128</v>
      </c>
      <c r="E15" s="99">
        <v>9</v>
      </c>
      <c r="F15" s="99" t="s">
        <v>7</v>
      </c>
      <c r="G15" s="100" t="s">
        <v>90</v>
      </c>
      <c r="H15" s="3">
        <v>2022</v>
      </c>
      <c r="I15" s="122">
        <v>8</v>
      </c>
      <c r="J15" s="139">
        <f t="shared" si="3"/>
        <v>4</v>
      </c>
      <c r="K15" s="7">
        <v>2</v>
      </c>
      <c r="L15" s="67">
        <v>1.5</v>
      </c>
      <c r="M15" s="68">
        <v>2</v>
      </c>
      <c r="N15" s="68">
        <v>2</v>
      </c>
      <c r="O15" s="68">
        <v>1</v>
      </c>
      <c r="P15" s="68">
        <v>2</v>
      </c>
      <c r="Q15" s="68">
        <v>1.5</v>
      </c>
      <c r="R15" s="68">
        <v>1.5</v>
      </c>
      <c r="S15" s="68">
        <v>1</v>
      </c>
      <c r="T15" s="72">
        <f t="shared" si="0"/>
        <v>12.5</v>
      </c>
      <c r="U15" s="67">
        <v>1.5</v>
      </c>
      <c r="V15" s="68">
        <v>1.5</v>
      </c>
      <c r="W15" s="72">
        <f t="shared" si="1"/>
        <v>3</v>
      </c>
      <c r="X15" s="25">
        <v>2</v>
      </c>
      <c r="Y15" s="19">
        <v>1.3333333333333333</v>
      </c>
      <c r="Z15" s="19">
        <v>3</v>
      </c>
      <c r="AA15" s="27">
        <v>6.33</v>
      </c>
      <c r="AB15" s="62">
        <v>3</v>
      </c>
      <c r="AC15" s="114">
        <f t="shared" si="2"/>
        <v>24.5</v>
      </c>
    </row>
    <row r="16" spans="1:29" ht="20.100000000000001" customHeight="1" thickBot="1" x14ac:dyDescent="0.3">
      <c r="A16" s="101" t="s">
        <v>74</v>
      </c>
      <c r="B16" s="102" t="s">
        <v>5</v>
      </c>
      <c r="C16" s="103">
        <v>41613</v>
      </c>
      <c r="D16" s="104" t="s">
        <v>127</v>
      </c>
      <c r="E16" s="105">
        <v>11</v>
      </c>
      <c r="F16" s="105" t="s">
        <v>7</v>
      </c>
      <c r="G16" s="106" t="s">
        <v>22</v>
      </c>
      <c r="H16" s="4">
        <v>2020</v>
      </c>
      <c r="I16" s="123">
        <v>6</v>
      </c>
      <c r="J16" s="141">
        <f t="shared" si="3"/>
        <v>4</v>
      </c>
      <c r="K16" s="8">
        <v>2</v>
      </c>
      <c r="L16" s="69">
        <v>2</v>
      </c>
      <c r="M16" s="70">
        <v>2</v>
      </c>
      <c r="N16" s="70">
        <v>2</v>
      </c>
      <c r="O16" s="70">
        <v>1</v>
      </c>
      <c r="P16" s="70">
        <v>2</v>
      </c>
      <c r="Q16" s="70">
        <v>2</v>
      </c>
      <c r="R16" s="70">
        <v>2</v>
      </c>
      <c r="S16" s="70">
        <v>2</v>
      </c>
      <c r="T16" s="73">
        <f t="shared" si="0"/>
        <v>15</v>
      </c>
      <c r="U16" s="69">
        <v>1.5</v>
      </c>
      <c r="V16" s="70">
        <v>1.5</v>
      </c>
      <c r="W16" s="73">
        <f t="shared" si="1"/>
        <v>3</v>
      </c>
      <c r="X16" s="26">
        <v>2.25</v>
      </c>
      <c r="Y16" s="22">
        <v>2.67</v>
      </c>
      <c r="Z16" s="22">
        <v>3.67</v>
      </c>
      <c r="AA16" s="28">
        <v>8.58</v>
      </c>
      <c r="AB16" s="64">
        <v>5</v>
      </c>
      <c r="AC16" s="115">
        <f t="shared" si="2"/>
        <v>29</v>
      </c>
    </row>
    <row r="17" spans="3:10" ht="16.5" thickTop="1" x14ac:dyDescent="0.25"/>
    <row r="18" spans="3:10" x14ac:dyDescent="0.25">
      <c r="C18" s="17"/>
      <c r="D18" s="17"/>
      <c r="J18" s="32"/>
    </row>
    <row r="19" spans="3:10" x14ac:dyDescent="0.25">
      <c r="C19" s="17"/>
      <c r="D19" s="17"/>
    </row>
    <row r="20" spans="3:10" x14ac:dyDescent="0.25">
      <c r="C20" s="17"/>
      <c r="D20" s="17"/>
    </row>
    <row r="21" spans="3:10" x14ac:dyDescent="0.25">
      <c r="C21" s="17"/>
      <c r="D21" s="17"/>
    </row>
    <row r="22" spans="3:10" x14ac:dyDescent="0.25">
      <c r="C22" s="17"/>
      <c r="D22" s="17"/>
    </row>
    <row r="23" spans="3:10" x14ac:dyDescent="0.25">
      <c r="C23" s="17"/>
      <c r="D23" s="17"/>
    </row>
    <row r="24" spans="3:10" x14ac:dyDescent="0.25">
      <c r="C24" s="17"/>
      <c r="D24" s="17"/>
    </row>
    <row r="25" spans="3:10" x14ac:dyDescent="0.25">
      <c r="C25" s="17"/>
      <c r="D25" s="17"/>
    </row>
    <row r="26" spans="3:10" x14ac:dyDescent="0.25">
      <c r="C26" s="17"/>
      <c r="D26" s="17"/>
    </row>
    <row r="27" spans="3:10" x14ac:dyDescent="0.25">
      <c r="C27" s="17"/>
      <c r="D27" s="17"/>
    </row>
    <row r="28" spans="3:10" x14ac:dyDescent="0.25">
      <c r="C28" s="17"/>
      <c r="D28" s="17"/>
    </row>
    <row r="29" spans="3:10" x14ac:dyDescent="0.25">
      <c r="C29" s="17"/>
      <c r="D29" s="17"/>
    </row>
    <row r="30" spans="3:10" x14ac:dyDescent="0.25">
      <c r="C30" s="17"/>
      <c r="D30" s="17"/>
    </row>
    <row r="31" spans="3:10" x14ac:dyDescent="0.25">
      <c r="C31" s="17"/>
      <c r="D31" s="17"/>
    </row>
    <row r="32" spans="3:10" x14ac:dyDescent="0.25">
      <c r="C32" s="17"/>
      <c r="D32" s="17"/>
    </row>
    <row r="33" spans="3:4" x14ac:dyDescent="0.25">
      <c r="C33" s="17"/>
      <c r="D33" s="17"/>
    </row>
    <row r="34" spans="3:4" x14ac:dyDescent="0.25">
      <c r="C34" s="17"/>
      <c r="D34" s="17"/>
    </row>
    <row r="35" spans="3:4" x14ac:dyDescent="0.25">
      <c r="C35" s="17"/>
      <c r="D35" s="17"/>
    </row>
    <row r="36" spans="3:4" x14ac:dyDescent="0.25">
      <c r="C36" s="17"/>
      <c r="D36" s="17"/>
    </row>
    <row r="37" spans="3:4" x14ac:dyDescent="0.25">
      <c r="C37" s="17"/>
      <c r="D37" s="17"/>
    </row>
  </sheetData>
  <sortState xmlns:xlrd2="http://schemas.microsoft.com/office/spreadsheetml/2017/richdata2" ref="A3:AC16">
    <sortCondition ref="G3:G16"/>
  </sortState>
  <mergeCells count="5">
    <mergeCell ref="U1:W1"/>
    <mergeCell ref="X1:AB1"/>
    <mergeCell ref="A1:G1"/>
    <mergeCell ref="H1:J1"/>
    <mergeCell ref="L1:T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A007-35E1-C346-858E-91FA6C763C3A}">
  <sheetPr codeName="Feuil2"/>
  <dimension ref="A1:AC44"/>
  <sheetViews>
    <sheetView zoomScale="89" workbookViewId="0">
      <pane xSplit="7" ySplit="2" topLeftCell="AB3" activePane="bottomRight" state="frozen"/>
      <selection pane="topRight" activeCell="G1" sqref="G1"/>
      <selection pane="bottomLeft" activeCell="A3" sqref="A3"/>
      <selection pane="bottomRight" activeCell="AF16" sqref="AF16"/>
    </sheetView>
  </sheetViews>
  <sheetFormatPr baseColWidth="10" defaultRowHeight="15.75" x14ac:dyDescent="0.25"/>
  <cols>
    <col min="1" max="1" width="15.875" customWidth="1"/>
    <col min="2" max="2" width="12.875" customWidth="1"/>
    <col min="3" max="3" width="12.5" customWidth="1"/>
    <col min="4" max="4" width="12" customWidth="1"/>
    <col min="5" max="5" width="8.875" customWidth="1"/>
    <col min="6" max="6" width="6" customWidth="1"/>
    <col min="7" max="7" width="9" customWidth="1"/>
    <col min="8" max="8" width="11.625" customWidth="1"/>
    <col min="11" max="11" width="13.875" customWidth="1"/>
    <col min="27" max="27" width="14.125" bestFit="1" customWidth="1"/>
    <col min="28" max="28" width="14.125" customWidth="1"/>
    <col min="29" max="29" width="21.875" customWidth="1"/>
  </cols>
  <sheetData>
    <row r="1" spans="1:29" ht="27.95" customHeight="1" thickTop="1" x14ac:dyDescent="0.25">
      <c r="A1" s="173" t="s">
        <v>138</v>
      </c>
      <c r="B1" s="174"/>
      <c r="C1" s="174"/>
      <c r="D1" s="174"/>
      <c r="E1" s="174"/>
      <c r="F1" s="174"/>
      <c r="G1" s="175"/>
      <c r="H1" s="159" t="s">
        <v>49</v>
      </c>
      <c r="I1" s="160"/>
      <c r="J1" s="161"/>
      <c r="K1" s="10" t="s">
        <v>52</v>
      </c>
      <c r="L1" s="162" t="s">
        <v>50</v>
      </c>
      <c r="M1" s="163"/>
      <c r="N1" s="163"/>
      <c r="O1" s="163"/>
      <c r="P1" s="163"/>
      <c r="Q1" s="163"/>
      <c r="R1" s="163"/>
      <c r="S1" s="163"/>
      <c r="T1" s="164"/>
      <c r="U1" s="165" t="s">
        <v>51</v>
      </c>
      <c r="V1" s="166"/>
      <c r="W1" s="167"/>
      <c r="X1" s="171" t="s">
        <v>53</v>
      </c>
      <c r="Y1" s="172"/>
      <c r="Z1" s="172"/>
      <c r="AA1" s="172"/>
      <c r="AB1" s="172"/>
      <c r="AC1" s="78" t="s">
        <v>57</v>
      </c>
    </row>
    <row r="2" spans="1:29" s="53" customFormat="1" ht="24" customHeight="1" thickBot="1" x14ac:dyDescent="0.3">
      <c r="A2" s="33" t="s">
        <v>0</v>
      </c>
      <c r="B2" s="34" t="s">
        <v>1</v>
      </c>
      <c r="C2" s="34" t="s">
        <v>4</v>
      </c>
      <c r="D2" s="34" t="s">
        <v>136</v>
      </c>
      <c r="E2" s="34" t="s">
        <v>137</v>
      </c>
      <c r="F2" s="34" t="s">
        <v>2</v>
      </c>
      <c r="G2" s="35" t="s">
        <v>3</v>
      </c>
      <c r="H2" s="39" t="s">
        <v>40</v>
      </c>
      <c r="I2" s="40" t="s">
        <v>41</v>
      </c>
      <c r="J2" s="41" t="s">
        <v>48</v>
      </c>
      <c r="K2" s="54" t="s">
        <v>48</v>
      </c>
      <c r="L2" s="43">
        <v>2</v>
      </c>
      <c r="M2" s="44">
        <v>3</v>
      </c>
      <c r="N2" s="44">
        <v>4</v>
      </c>
      <c r="O2" s="44">
        <v>5</v>
      </c>
      <c r="P2" s="44">
        <v>7</v>
      </c>
      <c r="Q2" s="44">
        <v>8</v>
      </c>
      <c r="R2" s="44">
        <v>9</v>
      </c>
      <c r="S2" s="44">
        <v>10</v>
      </c>
      <c r="T2" s="45" t="s">
        <v>48</v>
      </c>
      <c r="U2" s="46">
        <v>1</v>
      </c>
      <c r="V2" s="47">
        <v>6</v>
      </c>
      <c r="W2" s="48" t="s">
        <v>48</v>
      </c>
      <c r="X2" s="55" t="s">
        <v>54</v>
      </c>
      <c r="Y2" s="50" t="s">
        <v>55</v>
      </c>
      <c r="Z2" s="50" t="s">
        <v>56</v>
      </c>
      <c r="AA2" s="51" t="s">
        <v>125</v>
      </c>
      <c r="AB2" s="52" t="s">
        <v>81</v>
      </c>
      <c r="AC2" s="79"/>
    </row>
    <row r="3" spans="1:29" ht="20.100000000000001" customHeight="1" x14ac:dyDescent="0.25">
      <c r="A3" s="88" t="s">
        <v>69</v>
      </c>
      <c r="B3" s="89" t="s">
        <v>6</v>
      </c>
      <c r="C3" s="90">
        <v>40464</v>
      </c>
      <c r="D3" s="91" t="s">
        <v>128</v>
      </c>
      <c r="E3" s="92">
        <v>14</v>
      </c>
      <c r="F3" s="92" t="s">
        <v>9</v>
      </c>
      <c r="G3" s="93" t="s">
        <v>168</v>
      </c>
      <c r="H3" s="130">
        <v>2020</v>
      </c>
      <c r="I3" s="122">
        <v>9</v>
      </c>
      <c r="J3" s="139">
        <f>2+1.5</f>
        <v>3.5</v>
      </c>
      <c r="K3" s="7">
        <v>1</v>
      </c>
      <c r="L3" s="67">
        <v>1.5</v>
      </c>
      <c r="M3" s="68">
        <v>1.5</v>
      </c>
      <c r="N3" s="68">
        <v>1.5</v>
      </c>
      <c r="O3" s="68">
        <v>1</v>
      </c>
      <c r="P3" s="68">
        <v>2</v>
      </c>
      <c r="Q3" s="68">
        <v>1.5</v>
      </c>
      <c r="R3" s="68">
        <v>0.5</v>
      </c>
      <c r="S3" s="68">
        <v>1</v>
      </c>
      <c r="T3" s="72">
        <f t="shared" ref="T3:T11" si="0">SUM(L3:S3)</f>
        <v>10.5</v>
      </c>
      <c r="U3" s="67">
        <v>2</v>
      </c>
      <c r="V3" s="68">
        <v>2</v>
      </c>
      <c r="W3" s="72">
        <f t="shared" ref="W3:W18" si="1">U3+V3</f>
        <v>4</v>
      </c>
      <c r="X3" s="25">
        <v>2.75</v>
      </c>
      <c r="Y3" s="19">
        <v>1</v>
      </c>
      <c r="Z3" s="19">
        <v>2.67</v>
      </c>
      <c r="AA3" s="27">
        <v>6.42</v>
      </c>
      <c r="AB3" s="13">
        <v>2</v>
      </c>
      <c r="AC3" s="60">
        <f t="shared" ref="AC3:AC18" si="2">SUM(J3+K3+T3+W3+AB3)</f>
        <v>21</v>
      </c>
    </row>
    <row r="4" spans="1:29" ht="20.100000000000001" customHeight="1" x14ac:dyDescent="0.25">
      <c r="A4" s="88" t="s">
        <v>170</v>
      </c>
      <c r="B4" s="89" t="s">
        <v>169</v>
      </c>
      <c r="C4" s="90">
        <v>39588</v>
      </c>
      <c r="D4" s="91" t="s">
        <v>128</v>
      </c>
      <c r="E4" s="92">
        <v>16</v>
      </c>
      <c r="F4" s="92" t="s">
        <v>9</v>
      </c>
      <c r="G4" s="93" t="s">
        <v>168</v>
      </c>
      <c r="H4" s="130">
        <v>2023</v>
      </c>
      <c r="I4" s="122">
        <v>9</v>
      </c>
      <c r="J4" s="139">
        <f>2+1</f>
        <v>3</v>
      </c>
      <c r="K4" s="11">
        <v>1</v>
      </c>
      <c r="L4" s="67">
        <v>1.5</v>
      </c>
      <c r="M4" s="68">
        <v>2</v>
      </c>
      <c r="N4" s="68">
        <v>2</v>
      </c>
      <c r="O4" s="68">
        <v>1</v>
      </c>
      <c r="P4" s="68">
        <v>2</v>
      </c>
      <c r="Q4" s="68">
        <v>1.5</v>
      </c>
      <c r="R4" s="68">
        <v>1</v>
      </c>
      <c r="S4" s="68" t="s">
        <v>183</v>
      </c>
      <c r="T4" s="72">
        <f t="shared" si="0"/>
        <v>11</v>
      </c>
      <c r="U4" s="67">
        <v>2</v>
      </c>
      <c r="V4" s="68">
        <v>2</v>
      </c>
      <c r="W4" s="72">
        <f t="shared" si="1"/>
        <v>4</v>
      </c>
      <c r="X4" s="20">
        <v>3.75</v>
      </c>
      <c r="Y4" s="19">
        <v>0</v>
      </c>
      <c r="Z4" s="19">
        <v>3.33</v>
      </c>
      <c r="AA4" s="27">
        <v>7.08</v>
      </c>
      <c r="AB4" s="5">
        <v>3</v>
      </c>
      <c r="AC4" s="60">
        <f t="shared" si="2"/>
        <v>22</v>
      </c>
    </row>
    <row r="5" spans="1:29" ht="20.100000000000001" customHeight="1" x14ac:dyDescent="0.25">
      <c r="A5" s="88" t="s">
        <v>101</v>
      </c>
      <c r="B5" s="89" t="s">
        <v>78</v>
      </c>
      <c r="C5" s="90">
        <v>39977</v>
      </c>
      <c r="D5" s="91" t="s">
        <v>128</v>
      </c>
      <c r="E5" s="92">
        <v>15</v>
      </c>
      <c r="F5" s="92" t="s">
        <v>9</v>
      </c>
      <c r="G5" s="93" t="s">
        <v>168</v>
      </c>
      <c r="H5" s="130">
        <v>2022</v>
      </c>
      <c r="I5" s="122">
        <v>14</v>
      </c>
      <c r="J5" s="139">
        <f>2+2</f>
        <v>4</v>
      </c>
      <c r="K5" s="7">
        <v>2</v>
      </c>
      <c r="L5" s="67">
        <v>2</v>
      </c>
      <c r="M5" s="68">
        <v>2</v>
      </c>
      <c r="N5" s="68">
        <v>2</v>
      </c>
      <c r="O5" s="68">
        <v>2</v>
      </c>
      <c r="P5" s="68">
        <v>2</v>
      </c>
      <c r="Q5" s="68">
        <v>2</v>
      </c>
      <c r="R5" s="68">
        <v>2</v>
      </c>
      <c r="S5" s="68">
        <v>1.5</v>
      </c>
      <c r="T5" s="72">
        <f t="shared" si="0"/>
        <v>15.5</v>
      </c>
      <c r="U5" s="67">
        <v>2</v>
      </c>
      <c r="V5" s="68">
        <v>2</v>
      </c>
      <c r="W5" s="72">
        <f t="shared" si="1"/>
        <v>4</v>
      </c>
      <c r="X5" s="25">
        <v>3.75</v>
      </c>
      <c r="Y5" s="19">
        <v>1.33</v>
      </c>
      <c r="Z5" s="19">
        <v>3.77</v>
      </c>
      <c r="AA5" s="27">
        <v>8.75</v>
      </c>
      <c r="AB5" s="13">
        <v>4</v>
      </c>
      <c r="AC5" s="60">
        <f t="shared" si="2"/>
        <v>29.5</v>
      </c>
    </row>
    <row r="6" spans="1:29" ht="20.100000000000001" customHeight="1" x14ac:dyDescent="0.25">
      <c r="A6" s="94" t="s">
        <v>70</v>
      </c>
      <c r="B6" s="95" t="s">
        <v>34</v>
      </c>
      <c r="C6" s="96">
        <v>40424</v>
      </c>
      <c r="D6" s="97" t="s">
        <v>127</v>
      </c>
      <c r="E6" s="99">
        <v>14</v>
      </c>
      <c r="F6" s="99" t="s">
        <v>7</v>
      </c>
      <c r="G6" s="100" t="s">
        <v>33</v>
      </c>
      <c r="H6" s="3">
        <v>2019</v>
      </c>
      <c r="I6" s="122">
        <v>12</v>
      </c>
      <c r="J6" s="139">
        <f>2+2</f>
        <v>4</v>
      </c>
      <c r="K6" s="7">
        <v>2</v>
      </c>
      <c r="L6" s="67">
        <v>1</v>
      </c>
      <c r="M6" s="68">
        <v>1.5</v>
      </c>
      <c r="N6" s="68">
        <v>1</v>
      </c>
      <c r="O6" s="68">
        <v>1.5</v>
      </c>
      <c r="P6" s="68">
        <v>1</v>
      </c>
      <c r="Q6" s="68">
        <v>1.5</v>
      </c>
      <c r="R6" s="68">
        <v>1.5</v>
      </c>
      <c r="S6" s="68">
        <v>1.5</v>
      </c>
      <c r="T6" s="72">
        <f t="shared" si="0"/>
        <v>10.5</v>
      </c>
      <c r="U6" s="67">
        <v>1.5</v>
      </c>
      <c r="V6" s="68">
        <v>1</v>
      </c>
      <c r="W6" s="72">
        <f t="shared" si="1"/>
        <v>2.5</v>
      </c>
      <c r="X6" s="25">
        <v>2</v>
      </c>
      <c r="Y6" s="19">
        <v>1.3333333333333333</v>
      </c>
      <c r="Z6" s="19">
        <v>3.3333333333333335</v>
      </c>
      <c r="AA6" s="27">
        <v>6.6666666666666661</v>
      </c>
      <c r="AB6" s="62">
        <v>3</v>
      </c>
      <c r="AC6" s="60">
        <f t="shared" si="2"/>
        <v>22</v>
      </c>
    </row>
    <row r="7" spans="1:29" ht="20.100000000000001" customHeight="1" x14ac:dyDescent="0.25">
      <c r="A7" s="82" t="s">
        <v>71</v>
      </c>
      <c r="B7" s="83" t="s">
        <v>17</v>
      </c>
      <c r="C7" s="84">
        <v>40231</v>
      </c>
      <c r="D7" s="85" t="s">
        <v>128</v>
      </c>
      <c r="E7" s="86">
        <v>14</v>
      </c>
      <c r="F7" s="86" t="s">
        <v>9</v>
      </c>
      <c r="G7" s="87" t="s">
        <v>90</v>
      </c>
      <c r="H7" s="3">
        <v>2019</v>
      </c>
      <c r="I7" s="122">
        <v>8</v>
      </c>
      <c r="J7" s="139">
        <f>2+1.5</f>
        <v>3.5</v>
      </c>
      <c r="K7" s="7">
        <v>2</v>
      </c>
      <c r="L7" s="67">
        <v>1</v>
      </c>
      <c r="M7" s="68">
        <v>1.5</v>
      </c>
      <c r="N7" s="68">
        <v>1.5</v>
      </c>
      <c r="O7" s="68">
        <v>1</v>
      </c>
      <c r="P7" s="68">
        <v>2</v>
      </c>
      <c r="Q7" s="68">
        <v>1.5</v>
      </c>
      <c r="R7" s="68">
        <v>1.5</v>
      </c>
      <c r="S7" s="68">
        <v>1.5</v>
      </c>
      <c r="T7" s="72">
        <f t="shared" si="0"/>
        <v>11.5</v>
      </c>
      <c r="U7" s="67">
        <v>1.5</v>
      </c>
      <c r="V7" s="68">
        <v>1.5</v>
      </c>
      <c r="W7" s="72">
        <f t="shared" si="1"/>
        <v>3</v>
      </c>
      <c r="X7" s="25">
        <v>1.5</v>
      </c>
      <c r="Y7" s="19">
        <v>2</v>
      </c>
      <c r="Z7" s="19">
        <v>2.3333333333333335</v>
      </c>
      <c r="AA7" s="27">
        <v>5.83</v>
      </c>
      <c r="AB7" s="62">
        <v>3</v>
      </c>
      <c r="AC7" s="60">
        <f t="shared" si="2"/>
        <v>23</v>
      </c>
    </row>
    <row r="8" spans="1:29" ht="20.100000000000001" customHeight="1" x14ac:dyDescent="0.25">
      <c r="A8" s="82" t="s">
        <v>63</v>
      </c>
      <c r="B8" s="83" t="s">
        <v>161</v>
      </c>
      <c r="C8" s="84">
        <v>39841</v>
      </c>
      <c r="D8" s="85" t="s">
        <v>128</v>
      </c>
      <c r="E8" s="86">
        <v>15</v>
      </c>
      <c r="F8" s="86" t="s">
        <v>9</v>
      </c>
      <c r="G8" s="87" t="s">
        <v>90</v>
      </c>
      <c r="H8" s="3">
        <v>2023</v>
      </c>
      <c r="I8" s="122">
        <v>10</v>
      </c>
      <c r="J8" s="139">
        <f>2+2</f>
        <v>4</v>
      </c>
      <c r="K8" s="7">
        <v>2</v>
      </c>
      <c r="L8" s="67">
        <v>2</v>
      </c>
      <c r="M8" s="68">
        <v>1.5</v>
      </c>
      <c r="N8" s="68">
        <v>2</v>
      </c>
      <c r="O8" s="68">
        <v>1.5</v>
      </c>
      <c r="P8" s="68">
        <v>2</v>
      </c>
      <c r="Q8" s="68">
        <v>2</v>
      </c>
      <c r="R8" s="68">
        <v>2</v>
      </c>
      <c r="S8" s="68">
        <v>1.5</v>
      </c>
      <c r="T8" s="72">
        <f t="shared" si="0"/>
        <v>14.5</v>
      </c>
      <c r="U8" s="67">
        <v>2</v>
      </c>
      <c r="V8" s="68">
        <v>2</v>
      </c>
      <c r="W8" s="72">
        <f t="shared" si="1"/>
        <v>4</v>
      </c>
      <c r="X8" s="25">
        <v>3</v>
      </c>
      <c r="Y8" s="19">
        <v>0</v>
      </c>
      <c r="Z8" s="19">
        <v>3.3333333333333335</v>
      </c>
      <c r="AA8" s="27">
        <v>6.33</v>
      </c>
      <c r="AB8" s="13">
        <v>3</v>
      </c>
      <c r="AC8" s="60">
        <f t="shared" si="2"/>
        <v>27.5</v>
      </c>
    </row>
    <row r="9" spans="1:29" ht="20.100000000000001" customHeight="1" x14ac:dyDescent="0.25">
      <c r="A9" s="88" t="s">
        <v>65</v>
      </c>
      <c r="B9" s="89" t="s">
        <v>66</v>
      </c>
      <c r="C9" s="90">
        <v>40751</v>
      </c>
      <c r="D9" s="91" t="s">
        <v>128</v>
      </c>
      <c r="E9" s="92">
        <v>13</v>
      </c>
      <c r="F9" s="92" t="s">
        <v>9</v>
      </c>
      <c r="G9" s="93" t="s">
        <v>90</v>
      </c>
      <c r="H9" s="3">
        <v>2019</v>
      </c>
      <c r="I9" s="122">
        <v>10</v>
      </c>
      <c r="J9" s="139">
        <f>2+2</f>
        <v>4</v>
      </c>
      <c r="K9" s="11">
        <v>2</v>
      </c>
      <c r="L9" s="67">
        <v>1.5</v>
      </c>
      <c r="M9" s="68">
        <v>2</v>
      </c>
      <c r="N9" s="68">
        <v>2</v>
      </c>
      <c r="O9" s="68">
        <v>1.5</v>
      </c>
      <c r="P9" s="68">
        <v>2</v>
      </c>
      <c r="Q9" s="68">
        <v>2</v>
      </c>
      <c r="R9" s="68">
        <v>2</v>
      </c>
      <c r="S9" s="68">
        <v>1.5</v>
      </c>
      <c r="T9" s="72">
        <f t="shared" si="0"/>
        <v>14.5</v>
      </c>
      <c r="U9" s="67">
        <v>1.5</v>
      </c>
      <c r="V9" s="68">
        <v>1.5</v>
      </c>
      <c r="W9" s="72">
        <f t="shared" si="1"/>
        <v>3</v>
      </c>
      <c r="X9" s="25">
        <v>3</v>
      </c>
      <c r="Y9" s="19">
        <v>2.3333333333333335</v>
      </c>
      <c r="Z9" s="19">
        <v>3</v>
      </c>
      <c r="AA9" s="27">
        <v>8.33</v>
      </c>
      <c r="AB9" s="62">
        <v>4</v>
      </c>
      <c r="AC9" s="60">
        <f t="shared" si="2"/>
        <v>27.5</v>
      </c>
    </row>
    <row r="10" spans="1:29" ht="20.100000000000001" customHeight="1" x14ac:dyDescent="0.25">
      <c r="A10" s="94" t="s">
        <v>68</v>
      </c>
      <c r="B10" s="95" t="s">
        <v>12</v>
      </c>
      <c r="C10" s="96">
        <v>40466</v>
      </c>
      <c r="D10" s="97" t="s">
        <v>127</v>
      </c>
      <c r="E10" s="99">
        <v>14</v>
      </c>
      <c r="F10" s="99" t="s">
        <v>7</v>
      </c>
      <c r="G10" s="100" t="s">
        <v>90</v>
      </c>
      <c r="H10" s="3">
        <v>2017</v>
      </c>
      <c r="I10" s="122">
        <v>10</v>
      </c>
      <c r="J10" s="139">
        <f>1+2</f>
        <v>3</v>
      </c>
      <c r="K10" s="11">
        <v>2</v>
      </c>
      <c r="L10" s="67">
        <v>1</v>
      </c>
      <c r="M10" s="68">
        <v>1.5</v>
      </c>
      <c r="N10" s="68">
        <v>2</v>
      </c>
      <c r="O10" s="68">
        <v>1.5</v>
      </c>
      <c r="P10" s="68">
        <v>2</v>
      </c>
      <c r="Q10" s="68">
        <v>1.5</v>
      </c>
      <c r="R10" s="68">
        <v>2</v>
      </c>
      <c r="S10" s="68">
        <v>1.5</v>
      </c>
      <c r="T10" s="72">
        <f t="shared" si="0"/>
        <v>13</v>
      </c>
      <c r="U10" s="67">
        <v>1.5</v>
      </c>
      <c r="V10" s="68">
        <v>1.5</v>
      </c>
      <c r="W10" s="72">
        <f t="shared" si="1"/>
        <v>3</v>
      </c>
      <c r="X10" s="20">
        <v>2.25</v>
      </c>
      <c r="Y10" s="19">
        <v>2.3333333333333335</v>
      </c>
      <c r="Z10" s="19">
        <v>2.6666666666666665</v>
      </c>
      <c r="AA10" s="27">
        <v>7.25</v>
      </c>
      <c r="AB10" s="62">
        <v>4</v>
      </c>
      <c r="AC10" s="60">
        <f>SUM(J10+K10+T10+W10+AB10)</f>
        <v>25</v>
      </c>
    </row>
    <row r="11" spans="1:29" ht="20.100000000000001" customHeight="1" x14ac:dyDescent="0.25">
      <c r="A11" s="94" t="s">
        <v>67</v>
      </c>
      <c r="B11" s="95" t="s">
        <v>13</v>
      </c>
      <c r="C11" s="96">
        <v>40696</v>
      </c>
      <c r="D11" s="97" t="s">
        <v>127</v>
      </c>
      <c r="E11" s="99">
        <v>13</v>
      </c>
      <c r="F11" s="99" t="s">
        <v>7</v>
      </c>
      <c r="G11" s="100" t="s">
        <v>90</v>
      </c>
      <c r="H11" s="3">
        <v>2018</v>
      </c>
      <c r="I11" s="122">
        <v>12</v>
      </c>
      <c r="J11" s="139">
        <f>1.5+2</f>
        <v>3.5</v>
      </c>
      <c r="K11" s="7">
        <v>2</v>
      </c>
      <c r="L11" s="67">
        <v>2</v>
      </c>
      <c r="M11" s="68">
        <v>2</v>
      </c>
      <c r="N11" s="68">
        <v>2</v>
      </c>
      <c r="O11" s="68">
        <v>2</v>
      </c>
      <c r="P11" s="68">
        <v>2</v>
      </c>
      <c r="Q11" s="68">
        <v>2</v>
      </c>
      <c r="R11" s="68">
        <v>1.5</v>
      </c>
      <c r="S11" s="68">
        <v>2</v>
      </c>
      <c r="T11" s="72">
        <f t="shared" si="0"/>
        <v>15.5</v>
      </c>
      <c r="U11" s="67">
        <v>2</v>
      </c>
      <c r="V11" s="68">
        <v>2</v>
      </c>
      <c r="W11" s="72">
        <f t="shared" si="1"/>
        <v>4</v>
      </c>
      <c r="X11" s="25">
        <v>3.5</v>
      </c>
      <c r="Y11" s="19">
        <v>3.6666666666666665</v>
      </c>
      <c r="Z11" s="19">
        <v>2.6666666666666665</v>
      </c>
      <c r="AA11" s="27">
        <v>9.83</v>
      </c>
      <c r="AB11" s="62">
        <v>5</v>
      </c>
      <c r="AC11" s="60">
        <f>SUM(J11+K11+T11+W11+AB11)</f>
        <v>30</v>
      </c>
    </row>
    <row r="12" spans="1:29" ht="20.100000000000001" customHeight="1" x14ac:dyDescent="0.25">
      <c r="A12" s="82" t="s">
        <v>102</v>
      </c>
      <c r="B12" s="83" t="s">
        <v>103</v>
      </c>
      <c r="C12" s="84">
        <v>40260</v>
      </c>
      <c r="D12" s="85" t="s">
        <v>128</v>
      </c>
      <c r="E12" s="86">
        <v>14</v>
      </c>
      <c r="F12" s="86" t="s">
        <v>9</v>
      </c>
      <c r="G12" s="87" t="s">
        <v>18</v>
      </c>
      <c r="H12" s="3">
        <v>2019</v>
      </c>
      <c r="I12" s="122">
        <v>10</v>
      </c>
      <c r="J12" s="139">
        <f>2+2</f>
        <v>4</v>
      </c>
      <c r="K12" s="11">
        <v>2</v>
      </c>
      <c r="L12" s="67"/>
      <c r="M12" s="68"/>
      <c r="N12" s="68"/>
      <c r="O12" s="68"/>
      <c r="P12" s="68"/>
      <c r="Q12" s="68"/>
      <c r="R12" s="68"/>
      <c r="S12" s="68"/>
      <c r="T12" s="72">
        <f>SUM(L12:R12)</f>
        <v>0</v>
      </c>
      <c r="U12" s="67"/>
      <c r="V12" s="68"/>
      <c r="W12" s="72">
        <f t="shared" si="1"/>
        <v>0</v>
      </c>
      <c r="X12" s="20"/>
      <c r="Y12" s="19"/>
      <c r="Z12" s="19"/>
      <c r="AA12" s="27"/>
      <c r="AB12" s="62"/>
      <c r="AC12" s="60">
        <f t="shared" si="2"/>
        <v>6</v>
      </c>
    </row>
    <row r="13" spans="1:29" ht="20.100000000000001" customHeight="1" x14ac:dyDescent="0.25">
      <c r="A13" s="82" t="s">
        <v>159</v>
      </c>
      <c r="B13" s="83" t="s">
        <v>160</v>
      </c>
      <c r="C13" s="84">
        <v>40250</v>
      </c>
      <c r="D13" s="85" t="s">
        <v>128</v>
      </c>
      <c r="E13" s="86">
        <v>14</v>
      </c>
      <c r="F13" s="86" t="s">
        <v>9</v>
      </c>
      <c r="G13" s="87" t="s">
        <v>18</v>
      </c>
      <c r="H13" s="3">
        <v>2021</v>
      </c>
      <c r="I13" s="122">
        <v>10</v>
      </c>
      <c r="J13" s="139">
        <f>2+2</f>
        <v>4</v>
      </c>
      <c r="K13" s="7">
        <v>2</v>
      </c>
      <c r="L13" s="67"/>
      <c r="M13" s="68"/>
      <c r="N13" s="68"/>
      <c r="O13" s="68"/>
      <c r="P13" s="68"/>
      <c r="Q13" s="68"/>
      <c r="R13" s="68"/>
      <c r="S13" s="68"/>
      <c r="T13" s="72">
        <f>SUM(L13:S13)</f>
        <v>0</v>
      </c>
      <c r="U13" s="67"/>
      <c r="V13" s="68"/>
      <c r="W13" s="72">
        <f t="shared" si="1"/>
        <v>0</v>
      </c>
      <c r="X13" s="25"/>
      <c r="Y13" s="19"/>
      <c r="Z13" s="19"/>
      <c r="AA13" s="27"/>
      <c r="AB13" s="62"/>
      <c r="AC13" s="60">
        <f t="shared" si="2"/>
        <v>6</v>
      </c>
    </row>
    <row r="14" spans="1:29" ht="20.100000000000001" customHeight="1" x14ac:dyDescent="0.25">
      <c r="A14" s="82" t="s">
        <v>75</v>
      </c>
      <c r="B14" s="83" t="s">
        <v>42</v>
      </c>
      <c r="C14" s="84">
        <v>40295</v>
      </c>
      <c r="D14" s="85" t="s">
        <v>127</v>
      </c>
      <c r="E14" s="86">
        <v>14</v>
      </c>
      <c r="F14" s="86" t="s">
        <v>9</v>
      </c>
      <c r="G14" s="87" t="s">
        <v>43</v>
      </c>
      <c r="H14" s="3">
        <v>2015</v>
      </c>
      <c r="I14" s="122">
        <v>10</v>
      </c>
      <c r="J14" s="139">
        <f>0.5+2</f>
        <v>2.5</v>
      </c>
      <c r="K14" s="7">
        <v>2</v>
      </c>
      <c r="L14" s="67">
        <v>2</v>
      </c>
      <c r="M14" s="68">
        <v>2</v>
      </c>
      <c r="N14" s="68">
        <v>1.5</v>
      </c>
      <c r="O14" s="68">
        <v>1.5</v>
      </c>
      <c r="P14" s="68">
        <v>1.5</v>
      </c>
      <c r="Q14" s="68">
        <v>1.5</v>
      </c>
      <c r="R14" s="68">
        <v>1.5</v>
      </c>
      <c r="S14" s="68">
        <v>1.5</v>
      </c>
      <c r="T14" s="72">
        <f>SUM(L14:S14)</f>
        <v>13</v>
      </c>
      <c r="U14" s="67">
        <v>2</v>
      </c>
      <c r="V14" s="68">
        <v>2</v>
      </c>
      <c r="W14" s="72">
        <f t="shared" si="1"/>
        <v>4</v>
      </c>
      <c r="X14" s="25">
        <v>1.25</v>
      </c>
      <c r="Y14" s="19">
        <v>2.3333333333333335</v>
      </c>
      <c r="Z14" s="19">
        <v>2.3333333333333335</v>
      </c>
      <c r="AA14" s="27">
        <v>5.92</v>
      </c>
      <c r="AB14" s="62">
        <v>3</v>
      </c>
      <c r="AC14" s="60">
        <f t="shared" si="2"/>
        <v>24.5</v>
      </c>
    </row>
    <row r="15" spans="1:29" ht="20.100000000000001" customHeight="1" x14ac:dyDescent="0.25">
      <c r="A15" s="82" t="s">
        <v>123</v>
      </c>
      <c r="B15" s="83" t="s">
        <v>124</v>
      </c>
      <c r="C15" s="84">
        <v>40436</v>
      </c>
      <c r="D15" s="85" t="s">
        <v>127</v>
      </c>
      <c r="E15" s="86">
        <v>14</v>
      </c>
      <c r="F15" s="86" t="s">
        <v>9</v>
      </c>
      <c r="G15" s="87" t="s">
        <v>22</v>
      </c>
      <c r="H15" s="3">
        <v>2021</v>
      </c>
      <c r="I15" s="122">
        <v>8</v>
      </c>
      <c r="J15" s="139">
        <f>2+1.5</f>
        <v>3.5</v>
      </c>
      <c r="K15" s="11">
        <v>2</v>
      </c>
      <c r="L15" s="67">
        <v>1</v>
      </c>
      <c r="M15" s="68">
        <v>1.5</v>
      </c>
      <c r="N15" s="68">
        <v>1</v>
      </c>
      <c r="O15" s="68">
        <v>0.5</v>
      </c>
      <c r="P15" s="68">
        <v>1.5</v>
      </c>
      <c r="Q15" s="68">
        <v>0.5</v>
      </c>
      <c r="R15" s="68">
        <v>1</v>
      </c>
      <c r="S15" s="68">
        <v>1</v>
      </c>
      <c r="T15" s="72">
        <f>SUM(L15:R15)</f>
        <v>7</v>
      </c>
      <c r="U15" s="67">
        <v>1.5</v>
      </c>
      <c r="V15" s="68">
        <v>1.5</v>
      </c>
      <c r="W15" s="72">
        <f t="shared" si="1"/>
        <v>3</v>
      </c>
      <c r="X15" s="20">
        <v>2</v>
      </c>
      <c r="Y15" s="19">
        <v>2</v>
      </c>
      <c r="Z15" s="19">
        <v>2.33</v>
      </c>
      <c r="AA15" s="27">
        <v>6.33</v>
      </c>
      <c r="AB15" s="62">
        <v>3</v>
      </c>
      <c r="AC15" s="60">
        <f t="shared" si="2"/>
        <v>18.5</v>
      </c>
    </row>
    <row r="16" spans="1:29" ht="20.100000000000001" customHeight="1" x14ac:dyDescent="0.25">
      <c r="A16" s="94" t="s">
        <v>76</v>
      </c>
      <c r="B16" s="95" t="s">
        <v>29</v>
      </c>
      <c r="C16" s="96">
        <v>40388</v>
      </c>
      <c r="D16" s="97" t="s">
        <v>127</v>
      </c>
      <c r="E16" s="99">
        <v>14</v>
      </c>
      <c r="F16" s="99" t="s">
        <v>7</v>
      </c>
      <c r="G16" s="100" t="s">
        <v>22</v>
      </c>
      <c r="H16" s="3">
        <v>2017</v>
      </c>
      <c r="I16" s="122">
        <v>10</v>
      </c>
      <c r="J16" s="139">
        <f>1+2</f>
        <v>3</v>
      </c>
      <c r="K16" s="11">
        <v>2</v>
      </c>
      <c r="L16" s="67">
        <v>2</v>
      </c>
      <c r="M16" s="68">
        <v>2</v>
      </c>
      <c r="N16" s="68">
        <v>2</v>
      </c>
      <c r="O16" s="68">
        <v>0.5</v>
      </c>
      <c r="P16" s="68">
        <v>2</v>
      </c>
      <c r="Q16" s="68">
        <v>2</v>
      </c>
      <c r="R16" s="68">
        <v>1.5</v>
      </c>
      <c r="S16" s="68">
        <v>1.5</v>
      </c>
      <c r="T16" s="72">
        <f>SUM(L16:R16)</f>
        <v>12</v>
      </c>
      <c r="U16" s="67">
        <v>2</v>
      </c>
      <c r="V16" s="68">
        <v>1.5</v>
      </c>
      <c r="W16" s="72">
        <f t="shared" si="1"/>
        <v>3.5</v>
      </c>
      <c r="X16" s="20">
        <v>2.25</v>
      </c>
      <c r="Y16" s="19">
        <v>2</v>
      </c>
      <c r="Z16" s="19">
        <v>2.33</v>
      </c>
      <c r="AA16" s="27">
        <v>6.58</v>
      </c>
      <c r="AB16" s="62">
        <v>3</v>
      </c>
      <c r="AC16" s="60">
        <f t="shared" si="2"/>
        <v>23.5</v>
      </c>
    </row>
    <row r="17" spans="1:29" ht="20.100000000000001" customHeight="1" x14ac:dyDescent="0.25">
      <c r="A17" s="94" t="s">
        <v>72</v>
      </c>
      <c r="B17" s="95" t="s">
        <v>30</v>
      </c>
      <c r="C17" s="96">
        <v>40619</v>
      </c>
      <c r="D17" s="97" t="s">
        <v>128</v>
      </c>
      <c r="E17" s="99">
        <v>13</v>
      </c>
      <c r="F17" s="99" t="s">
        <v>7</v>
      </c>
      <c r="G17" s="100" t="s">
        <v>22</v>
      </c>
      <c r="H17" s="3">
        <v>2017</v>
      </c>
      <c r="I17" s="122">
        <v>8</v>
      </c>
      <c r="J17" s="139">
        <f>1+1.5</f>
        <v>2.5</v>
      </c>
      <c r="K17" s="11">
        <v>2</v>
      </c>
      <c r="L17" s="67">
        <v>1</v>
      </c>
      <c r="M17" s="68">
        <v>2</v>
      </c>
      <c r="N17" s="68">
        <v>1.5</v>
      </c>
      <c r="O17" s="68">
        <v>0.5</v>
      </c>
      <c r="P17" s="68">
        <v>0.5</v>
      </c>
      <c r="Q17" s="68">
        <v>1</v>
      </c>
      <c r="R17" s="68">
        <v>1.5</v>
      </c>
      <c r="S17" s="68">
        <v>1.5</v>
      </c>
      <c r="T17" s="72">
        <f>SUM(L17:S17)</f>
        <v>9.5</v>
      </c>
      <c r="U17" s="67">
        <v>1.5</v>
      </c>
      <c r="V17" s="68">
        <v>1.5</v>
      </c>
      <c r="W17" s="72">
        <f t="shared" si="1"/>
        <v>3</v>
      </c>
      <c r="X17" s="20">
        <v>1.5</v>
      </c>
      <c r="Y17" s="19">
        <v>1.67</v>
      </c>
      <c r="Z17" s="19">
        <v>1.33</v>
      </c>
      <c r="AA17" s="27">
        <v>4.5</v>
      </c>
      <c r="AB17" s="62">
        <v>2</v>
      </c>
      <c r="AC17" s="60">
        <f t="shared" si="2"/>
        <v>19</v>
      </c>
    </row>
    <row r="18" spans="1:29" ht="20.100000000000001" customHeight="1" thickBot="1" x14ac:dyDescent="0.3">
      <c r="A18" s="107" t="s">
        <v>73</v>
      </c>
      <c r="B18" s="108" t="s">
        <v>58</v>
      </c>
      <c r="C18" s="109">
        <v>40596</v>
      </c>
      <c r="D18" s="110" t="s">
        <v>128</v>
      </c>
      <c r="E18" s="111">
        <v>13</v>
      </c>
      <c r="F18" s="111" t="s">
        <v>7</v>
      </c>
      <c r="G18" s="112" t="s">
        <v>22</v>
      </c>
      <c r="H18" s="4">
        <v>2018</v>
      </c>
      <c r="I18" s="123">
        <v>8</v>
      </c>
      <c r="J18" s="141">
        <f>1.5+1.5</f>
        <v>3</v>
      </c>
      <c r="K18" s="12">
        <v>2</v>
      </c>
      <c r="L18" s="69">
        <v>1</v>
      </c>
      <c r="M18" s="70">
        <v>1.5</v>
      </c>
      <c r="N18" s="70">
        <v>1.5</v>
      </c>
      <c r="O18" s="70">
        <v>0.5</v>
      </c>
      <c r="P18" s="70">
        <v>2</v>
      </c>
      <c r="Q18" s="70">
        <v>1</v>
      </c>
      <c r="R18" s="70">
        <v>0.5</v>
      </c>
      <c r="S18" s="70">
        <v>1</v>
      </c>
      <c r="T18" s="73">
        <f>SUM(L18:S18)</f>
        <v>9</v>
      </c>
      <c r="U18" s="69">
        <v>1.5</v>
      </c>
      <c r="V18" s="70">
        <v>1.5</v>
      </c>
      <c r="W18" s="73">
        <f t="shared" si="1"/>
        <v>3</v>
      </c>
      <c r="X18" s="21">
        <v>2.25</v>
      </c>
      <c r="Y18" s="22">
        <v>2</v>
      </c>
      <c r="Z18" s="22">
        <v>2.33</v>
      </c>
      <c r="AA18" s="28">
        <v>6.58</v>
      </c>
      <c r="AB18" s="64">
        <v>3</v>
      </c>
      <c r="AC18" s="61">
        <f t="shared" si="2"/>
        <v>20</v>
      </c>
    </row>
    <row r="19" spans="1:29" ht="16.5" thickTop="1" x14ac:dyDescent="0.25">
      <c r="T19" s="1"/>
    </row>
    <row r="21" spans="1:29" x14ac:dyDescent="0.25">
      <c r="C21" s="17"/>
      <c r="D21" s="17"/>
      <c r="K21" s="17"/>
    </row>
    <row r="22" spans="1:29" x14ac:dyDescent="0.25">
      <c r="C22" s="17"/>
      <c r="D22" s="17"/>
      <c r="AC22" s="32"/>
    </row>
    <row r="23" spans="1:29" x14ac:dyDescent="0.25">
      <c r="C23" s="17"/>
      <c r="D23" s="17"/>
    </row>
    <row r="24" spans="1:29" x14ac:dyDescent="0.25">
      <c r="C24" s="17"/>
      <c r="D24" s="17"/>
    </row>
    <row r="25" spans="1:29" x14ac:dyDescent="0.25">
      <c r="C25" s="17"/>
      <c r="D25" s="17"/>
    </row>
    <row r="26" spans="1:29" x14ac:dyDescent="0.25">
      <c r="C26" s="17"/>
      <c r="D26" s="17"/>
    </row>
    <row r="27" spans="1:29" x14ac:dyDescent="0.25">
      <c r="C27" s="17"/>
      <c r="D27" s="17"/>
    </row>
    <row r="28" spans="1:29" x14ac:dyDescent="0.25">
      <c r="C28" s="17"/>
      <c r="D28" s="17"/>
    </row>
    <row r="29" spans="1:29" x14ac:dyDescent="0.25">
      <c r="C29" s="17"/>
      <c r="D29" s="17"/>
    </row>
    <row r="30" spans="1:29" x14ac:dyDescent="0.25">
      <c r="C30" s="17"/>
      <c r="D30" s="17"/>
    </row>
    <row r="31" spans="1:29" x14ac:dyDescent="0.25">
      <c r="C31" s="17"/>
      <c r="D31" s="17"/>
    </row>
    <row r="32" spans="1:29" x14ac:dyDescent="0.25">
      <c r="C32" s="17"/>
      <c r="D32" s="17"/>
    </row>
    <row r="33" spans="3:4" x14ac:dyDescent="0.25">
      <c r="C33" s="17"/>
      <c r="D33" s="17"/>
    </row>
    <row r="34" spans="3:4" x14ac:dyDescent="0.25">
      <c r="C34" s="17"/>
      <c r="D34" s="17"/>
    </row>
    <row r="35" spans="3:4" x14ac:dyDescent="0.25">
      <c r="C35" s="17"/>
      <c r="D35" s="17"/>
    </row>
    <row r="36" spans="3:4" x14ac:dyDescent="0.25">
      <c r="C36" s="17"/>
      <c r="D36" s="17"/>
    </row>
    <row r="37" spans="3:4" x14ac:dyDescent="0.25">
      <c r="C37" s="17"/>
      <c r="D37" s="17"/>
    </row>
    <row r="38" spans="3:4" x14ac:dyDescent="0.25">
      <c r="C38" s="17"/>
      <c r="D38" s="17"/>
    </row>
    <row r="39" spans="3:4" x14ac:dyDescent="0.25">
      <c r="C39" s="17"/>
      <c r="D39" s="17"/>
    </row>
    <row r="40" spans="3:4" x14ac:dyDescent="0.25">
      <c r="C40" s="17"/>
      <c r="D40" s="17"/>
    </row>
    <row r="41" spans="3:4" x14ac:dyDescent="0.25">
      <c r="C41" s="17"/>
      <c r="D41" s="17"/>
    </row>
    <row r="42" spans="3:4" x14ac:dyDescent="0.25">
      <c r="C42" s="17"/>
      <c r="D42" s="17"/>
    </row>
    <row r="43" spans="3:4" x14ac:dyDescent="0.25">
      <c r="C43" s="17"/>
      <c r="D43" s="17"/>
    </row>
    <row r="44" spans="3:4" x14ac:dyDescent="0.25">
      <c r="C44" s="17"/>
      <c r="D44" s="17"/>
    </row>
  </sheetData>
  <sortState xmlns:xlrd2="http://schemas.microsoft.com/office/spreadsheetml/2017/richdata2" ref="A3:AC18">
    <sortCondition ref="G3:G18"/>
  </sortState>
  <mergeCells count="5">
    <mergeCell ref="L1:T1"/>
    <mergeCell ref="U1:W1"/>
    <mergeCell ref="X1:AB1"/>
    <mergeCell ref="A1:G1"/>
    <mergeCell ref="H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5416-D28C-334C-8BDF-22FC02D43950}">
  <sheetPr codeName="Feuil3"/>
  <dimension ref="A1:AC39"/>
  <sheetViews>
    <sheetView zoomScale="56" workbookViewId="0">
      <pane xSplit="7" ySplit="2" topLeftCell="Y3" activePane="bottomRight" state="frozen"/>
      <selection pane="topRight" activeCell="G1" sqref="G1"/>
      <selection pane="bottomLeft" activeCell="A3" sqref="A3"/>
      <selection pane="bottomRight" activeCell="U44" sqref="U44"/>
    </sheetView>
  </sheetViews>
  <sheetFormatPr baseColWidth="10" defaultRowHeight="15.75" x14ac:dyDescent="0.25"/>
  <cols>
    <col min="1" max="1" width="15.5" customWidth="1"/>
    <col min="2" max="2" width="10.625" customWidth="1"/>
    <col min="3" max="3" width="10.375" customWidth="1"/>
    <col min="4" max="4" width="10.125" customWidth="1"/>
    <col min="5" max="5" width="11.625" customWidth="1"/>
    <col min="6" max="6" width="6.875" customWidth="1"/>
    <col min="7" max="7" width="8.375" customWidth="1"/>
    <col min="11" max="11" width="13" customWidth="1"/>
    <col min="29" max="29" width="24.125" customWidth="1"/>
  </cols>
  <sheetData>
    <row r="1" spans="1:29" ht="27.95" customHeight="1" thickTop="1" x14ac:dyDescent="0.25">
      <c r="A1" s="173" t="s">
        <v>139</v>
      </c>
      <c r="B1" s="174"/>
      <c r="C1" s="174"/>
      <c r="D1" s="174"/>
      <c r="E1" s="174"/>
      <c r="F1" s="174"/>
      <c r="G1" s="175"/>
      <c r="H1" s="159" t="s">
        <v>49</v>
      </c>
      <c r="I1" s="160"/>
      <c r="J1" s="161"/>
      <c r="K1" s="10" t="s">
        <v>52</v>
      </c>
      <c r="L1" s="162" t="s">
        <v>50</v>
      </c>
      <c r="M1" s="163"/>
      <c r="N1" s="163"/>
      <c r="O1" s="163"/>
      <c r="P1" s="163"/>
      <c r="Q1" s="163"/>
      <c r="R1" s="163"/>
      <c r="S1" s="163"/>
      <c r="T1" s="164"/>
      <c r="U1" s="177" t="s">
        <v>51</v>
      </c>
      <c r="V1" s="166"/>
      <c r="W1" s="178"/>
      <c r="X1" s="168" t="s">
        <v>53</v>
      </c>
      <c r="Y1" s="169"/>
      <c r="Z1" s="169"/>
      <c r="AA1" s="170"/>
      <c r="AB1" s="176"/>
      <c r="AC1" s="80" t="s">
        <v>57</v>
      </c>
    </row>
    <row r="2" spans="1:29" s="53" customFormat="1" ht="24" customHeight="1" thickBot="1" x14ac:dyDescent="0.3">
      <c r="A2" s="33" t="s">
        <v>0</v>
      </c>
      <c r="B2" s="34" t="s">
        <v>1</v>
      </c>
      <c r="C2" s="34" t="s">
        <v>4</v>
      </c>
      <c r="D2" s="34" t="s">
        <v>136</v>
      </c>
      <c r="E2" s="34" t="s">
        <v>137</v>
      </c>
      <c r="F2" s="34" t="s">
        <v>2</v>
      </c>
      <c r="G2" s="35" t="s">
        <v>3</v>
      </c>
      <c r="H2" s="39" t="s">
        <v>40</v>
      </c>
      <c r="I2" s="40" t="s">
        <v>41</v>
      </c>
      <c r="J2" s="41" t="s">
        <v>48</v>
      </c>
      <c r="K2" s="54" t="s">
        <v>48</v>
      </c>
      <c r="L2" s="43">
        <v>2</v>
      </c>
      <c r="M2" s="44">
        <v>3</v>
      </c>
      <c r="N2" s="44">
        <v>4</v>
      </c>
      <c r="O2" s="44">
        <v>5</v>
      </c>
      <c r="P2" s="44">
        <v>7</v>
      </c>
      <c r="Q2" s="44">
        <v>8</v>
      </c>
      <c r="R2" s="44">
        <v>9</v>
      </c>
      <c r="S2" s="44">
        <v>10</v>
      </c>
      <c r="T2" s="45" t="s">
        <v>48</v>
      </c>
      <c r="U2" s="57">
        <v>1</v>
      </c>
      <c r="V2" s="47">
        <v>6</v>
      </c>
      <c r="W2" s="58" t="s">
        <v>48</v>
      </c>
      <c r="X2" s="49" t="s">
        <v>79</v>
      </c>
      <c r="Y2" s="50" t="s">
        <v>55</v>
      </c>
      <c r="Z2" s="50" t="s">
        <v>56</v>
      </c>
      <c r="AA2" s="51" t="s">
        <v>125</v>
      </c>
      <c r="AB2" s="56" t="s">
        <v>81</v>
      </c>
      <c r="AC2" s="81"/>
    </row>
    <row r="3" spans="1:29" ht="20.100000000000001" customHeight="1" x14ac:dyDescent="0.25">
      <c r="A3" s="82" t="s">
        <v>129</v>
      </c>
      <c r="B3" s="83" t="s">
        <v>37</v>
      </c>
      <c r="C3" s="84">
        <v>39002</v>
      </c>
      <c r="D3" s="85" t="s">
        <v>126</v>
      </c>
      <c r="E3" s="86">
        <v>17</v>
      </c>
      <c r="F3" s="86" t="s">
        <v>9</v>
      </c>
      <c r="G3" s="87" t="s">
        <v>33</v>
      </c>
      <c r="H3" s="3">
        <v>2012</v>
      </c>
      <c r="I3" s="122">
        <v>21</v>
      </c>
      <c r="J3" s="139">
        <f>0+2</f>
        <v>2</v>
      </c>
      <c r="K3" s="7">
        <v>2</v>
      </c>
      <c r="L3" s="77">
        <v>2</v>
      </c>
      <c r="M3" s="68">
        <v>2</v>
      </c>
      <c r="N3" s="68">
        <v>2</v>
      </c>
      <c r="O3" s="68">
        <v>2</v>
      </c>
      <c r="P3" s="68">
        <v>2</v>
      </c>
      <c r="Q3" s="68">
        <v>2</v>
      </c>
      <c r="R3" s="68">
        <v>2</v>
      </c>
      <c r="S3" s="68">
        <v>2</v>
      </c>
      <c r="T3" s="74">
        <f t="shared" ref="T3:T18" si="0">SUM(L3:S3)</f>
        <v>16</v>
      </c>
      <c r="U3" s="67">
        <v>1.5</v>
      </c>
      <c r="V3" s="68">
        <v>1.5</v>
      </c>
      <c r="W3" s="72">
        <f t="shared" ref="W3:W35" si="1">U3+V3</f>
        <v>3</v>
      </c>
      <c r="X3" s="20">
        <v>2.5</v>
      </c>
      <c r="Y3" s="19">
        <v>3.3333333333333335</v>
      </c>
      <c r="Z3" s="19">
        <v>3.3333333333333335</v>
      </c>
      <c r="AA3" s="27">
        <v>9.1666666666666679</v>
      </c>
      <c r="AB3" s="62">
        <v>5</v>
      </c>
      <c r="AC3" s="60">
        <f t="shared" ref="AC3:AC35" si="2">SUM(J3+K3+T3+W3+AB3)</f>
        <v>28</v>
      </c>
    </row>
    <row r="4" spans="1:29" ht="20.100000000000001" customHeight="1" x14ac:dyDescent="0.25">
      <c r="A4" s="82" t="s">
        <v>104</v>
      </c>
      <c r="B4" s="83" t="s">
        <v>36</v>
      </c>
      <c r="C4" s="84">
        <v>39663</v>
      </c>
      <c r="D4" s="85" t="s">
        <v>126</v>
      </c>
      <c r="E4" s="86">
        <v>16</v>
      </c>
      <c r="F4" s="86" t="s">
        <v>9</v>
      </c>
      <c r="G4" s="87" t="s">
        <v>33</v>
      </c>
      <c r="H4" s="3">
        <v>2020</v>
      </c>
      <c r="I4" s="122">
        <v>19</v>
      </c>
      <c r="J4" s="139">
        <f>1.5+2</f>
        <v>3.5</v>
      </c>
      <c r="K4" s="7">
        <v>2</v>
      </c>
      <c r="L4" s="77">
        <v>1.5</v>
      </c>
      <c r="M4" s="68">
        <v>2</v>
      </c>
      <c r="N4" s="68">
        <v>1.5</v>
      </c>
      <c r="O4" s="68">
        <v>1.5</v>
      </c>
      <c r="P4" s="68">
        <v>1.5</v>
      </c>
      <c r="Q4" s="68">
        <v>0.5</v>
      </c>
      <c r="R4" s="68">
        <v>2</v>
      </c>
      <c r="S4" s="68">
        <v>2</v>
      </c>
      <c r="T4" s="74">
        <f t="shared" si="0"/>
        <v>12.5</v>
      </c>
      <c r="U4" s="67">
        <v>1.5</v>
      </c>
      <c r="V4" s="68">
        <v>1</v>
      </c>
      <c r="W4" s="72">
        <f t="shared" si="1"/>
        <v>2.5</v>
      </c>
      <c r="X4" s="20">
        <v>2</v>
      </c>
      <c r="Y4" s="19">
        <v>2.6666666666666665</v>
      </c>
      <c r="Z4" s="19">
        <v>3</v>
      </c>
      <c r="AA4" s="27">
        <v>7.6666666666666661</v>
      </c>
      <c r="AB4" s="62">
        <v>3</v>
      </c>
      <c r="AC4" s="60">
        <f t="shared" si="2"/>
        <v>23.5</v>
      </c>
    </row>
    <row r="5" spans="1:29" ht="20.100000000000001" customHeight="1" x14ac:dyDescent="0.25">
      <c r="A5" s="82" t="s">
        <v>105</v>
      </c>
      <c r="B5" s="83" t="s">
        <v>35</v>
      </c>
      <c r="C5" s="84">
        <v>40053</v>
      </c>
      <c r="D5" s="85" t="s">
        <v>126</v>
      </c>
      <c r="E5" s="86">
        <v>15</v>
      </c>
      <c r="F5" s="86" t="s">
        <v>9</v>
      </c>
      <c r="G5" s="87" t="s">
        <v>33</v>
      </c>
      <c r="H5" s="3">
        <v>2021</v>
      </c>
      <c r="I5" s="122">
        <v>19</v>
      </c>
      <c r="J5" s="139">
        <f>2+2</f>
        <v>4</v>
      </c>
      <c r="K5" s="11">
        <v>2</v>
      </c>
      <c r="L5" s="67">
        <v>1.5</v>
      </c>
      <c r="M5" s="68">
        <v>1</v>
      </c>
      <c r="N5" s="68">
        <v>1.5</v>
      </c>
      <c r="O5" s="68">
        <v>1.5</v>
      </c>
      <c r="P5" s="68">
        <v>1</v>
      </c>
      <c r="Q5" s="68">
        <v>1</v>
      </c>
      <c r="R5" s="68">
        <v>2</v>
      </c>
      <c r="S5" s="68">
        <v>1.5</v>
      </c>
      <c r="T5" s="72">
        <f t="shared" si="0"/>
        <v>11</v>
      </c>
      <c r="U5" s="67">
        <v>1.5</v>
      </c>
      <c r="V5" s="68">
        <v>1</v>
      </c>
      <c r="W5" s="72">
        <f t="shared" si="1"/>
        <v>2.5</v>
      </c>
      <c r="X5" s="20">
        <v>2.25</v>
      </c>
      <c r="Y5" s="19">
        <v>3.6666666666666665</v>
      </c>
      <c r="Z5" s="19">
        <v>3</v>
      </c>
      <c r="AA5" s="27">
        <v>8.9166666666666661</v>
      </c>
      <c r="AB5" s="62">
        <v>4</v>
      </c>
      <c r="AC5" s="60">
        <f t="shared" si="2"/>
        <v>23.5</v>
      </c>
    </row>
    <row r="6" spans="1:29" ht="20.100000000000001" customHeight="1" x14ac:dyDescent="0.25">
      <c r="A6" s="82" t="s">
        <v>131</v>
      </c>
      <c r="B6" s="83" t="s">
        <v>38</v>
      </c>
      <c r="C6" s="84">
        <v>38979</v>
      </c>
      <c r="D6" s="85" t="s">
        <v>127</v>
      </c>
      <c r="E6" s="86">
        <v>18</v>
      </c>
      <c r="F6" s="86" t="s">
        <v>9</v>
      </c>
      <c r="G6" s="87" t="s">
        <v>33</v>
      </c>
      <c r="H6" s="3">
        <v>2018</v>
      </c>
      <c r="I6" s="122">
        <v>19</v>
      </c>
      <c r="J6" s="139">
        <f>1.5+2</f>
        <v>3.5</v>
      </c>
      <c r="K6" s="11">
        <v>2</v>
      </c>
      <c r="L6" s="67">
        <v>2</v>
      </c>
      <c r="M6" s="68">
        <v>2</v>
      </c>
      <c r="N6" s="68">
        <v>2</v>
      </c>
      <c r="O6" s="68">
        <v>1.5</v>
      </c>
      <c r="P6" s="68">
        <v>2</v>
      </c>
      <c r="Q6" s="68">
        <v>0.5</v>
      </c>
      <c r="R6" s="68">
        <v>2</v>
      </c>
      <c r="S6" s="68">
        <v>1.5</v>
      </c>
      <c r="T6" s="72">
        <f t="shared" si="0"/>
        <v>13.5</v>
      </c>
      <c r="U6" s="25">
        <v>1.5</v>
      </c>
      <c r="V6" s="19">
        <v>1.5</v>
      </c>
      <c r="W6" s="72">
        <f t="shared" si="1"/>
        <v>3</v>
      </c>
      <c r="X6" s="20">
        <v>2.25</v>
      </c>
      <c r="Y6" s="19">
        <v>1.3333333333333333</v>
      </c>
      <c r="Z6" s="19">
        <v>3.6666666666666665</v>
      </c>
      <c r="AA6" s="27">
        <v>7.25</v>
      </c>
      <c r="AB6" s="62">
        <v>3</v>
      </c>
      <c r="AC6" s="60">
        <f t="shared" si="2"/>
        <v>25</v>
      </c>
    </row>
    <row r="7" spans="1:29" ht="20.100000000000001" customHeight="1" x14ac:dyDescent="0.25">
      <c r="A7" s="88" t="s">
        <v>107</v>
      </c>
      <c r="B7" s="89" t="s">
        <v>16</v>
      </c>
      <c r="C7" s="90">
        <v>39770</v>
      </c>
      <c r="D7" s="91" t="s">
        <v>128</v>
      </c>
      <c r="E7" s="92">
        <v>16</v>
      </c>
      <c r="F7" s="92" t="s">
        <v>9</v>
      </c>
      <c r="G7" s="93" t="s">
        <v>90</v>
      </c>
      <c r="H7" s="3">
        <v>2019</v>
      </c>
      <c r="I7" s="122">
        <v>10</v>
      </c>
      <c r="J7" s="139">
        <f>1.5+1</f>
        <v>2.5</v>
      </c>
      <c r="K7" s="11">
        <v>2</v>
      </c>
      <c r="L7" s="67">
        <v>1</v>
      </c>
      <c r="M7" s="68">
        <v>1.5</v>
      </c>
      <c r="N7" s="68">
        <v>1.5</v>
      </c>
      <c r="O7" s="68">
        <v>1</v>
      </c>
      <c r="P7" s="68">
        <v>2</v>
      </c>
      <c r="Q7" s="68">
        <v>1.5</v>
      </c>
      <c r="R7" s="68">
        <v>1.5</v>
      </c>
      <c r="S7" s="68">
        <v>1.5</v>
      </c>
      <c r="T7" s="72">
        <f t="shared" si="0"/>
        <v>11.5</v>
      </c>
      <c r="U7" s="67">
        <v>1.5</v>
      </c>
      <c r="V7" s="68">
        <v>1.5</v>
      </c>
      <c r="W7" s="72">
        <f t="shared" si="1"/>
        <v>3</v>
      </c>
      <c r="X7" s="20">
        <v>2.5</v>
      </c>
      <c r="Y7" s="19">
        <v>2</v>
      </c>
      <c r="Z7" s="19">
        <v>3.3333333333333335</v>
      </c>
      <c r="AA7" s="27">
        <v>7.8333333333333339</v>
      </c>
      <c r="AB7" s="62">
        <v>3</v>
      </c>
      <c r="AC7" s="60">
        <f t="shared" si="2"/>
        <v>22</v>
      </c>
    </row>
    <row r="8" spans="1:29" ht="20.100000000000001" customHeight="1" x14ac:dyDescent="0.25">
      <c r="A8" s="88" t="s">
        <v>106</v>
      </c>
      <c r="B8" s="89" t="s">
        <v>15</v>
      </c>
      <c r="C8" s="90">
        <v>39688</v>
      </c>
      <c r="D8" s="91" t="s">
        <v>126</v>
      </c>
      <c r="E8" s="92">
        <v>16</v>
      </c>
      <c r="F8" s="92" t="s">
        <v>9</v>
      </c>
      <c r="G8" s="93" t="s">
        <v>90</v>
      </c>
      <c r="H8" s="3">
        <v>2017</v>
      </c>
      <c r="I8" s="122">
        <v>14</v>
      </c>
      <c r="J8" s="139">
        <f>1+1.5</f>
        <v>2.5</v>
      </c>
      <c r="K8" s="11">
        <v>2</v>
      </c>
      <c r="L8" s="67">
        <v>1.5</v>
      </c>
      <c r="M8" s="68">
        <v>2</v>
      </c>
      <c r="N8" s="68">
        <v>2</v>
      </c>
      <c r="O8" s="68">
        <v>1.5</v>
      </c>
      <c r="P8" s="68">
        <v>2</v>
      </c>
      <c r="Q8" s="68">
        <v>2</v>
      </c>
      <c r="R8" s="68">
        <v>2</v>
      </c>
      <c r="S8" s="68">
        <v>1.5</v>
      </c>
      <c r="T8" s="72">
        <f t="shared" si="0"/>
        <v>14.5</v>
      </c>
      <c r="U8" s="67">
        <v>2</v>
      </c>
      <c r="V8" s="68">
        <v>1.5</v>
      </c>
      <c r="W8" s="72">
        <f t="shared" si="1"/>
        <v>3.5</v>
      </c>
      <c r="X8" s="20">
        <v>3</v>
      </c>
      <c r="Y8" s="19">
        <v>3</v>
      </c>
      <c r="Z8" s="19">
        <v>3</v>
      </c>
      <c r="AA8" s="27">
        <v>9</v>
      </c>
      <c r="AB8" s="62">
        <v>5</v>
      </c>
      <c r="AC8" s="60">
        <f t="shared" si="2"/>
        <v>27.5</v>
      </c>
    </row>
    <row r="9" spans="1:29" ht="20.100000000000001" customHeight="1" x14ac:dyDescent="0.25">
      <c r="A9" s="94" t="s">
        <v>108</v>
      </c>
      <c r="B9" s="95" t="s">
        <v>39</v>
      </c>
      <c r="C9" s="96">
        <v>39484</v>
      </c>
      <c r="D9" s="97" t="s">
        <v>128</v>
      </c>
      <c r="E9" s="99">
        <v>16</v>
      </c>
      <c r="F9" s="99" t="s">
        <v>7</v>
      </c>
      <c r="G9" s="100" t="s">
        <v>90</v>
      </c>
      <c r="H9" s="3">
        <v>2018</v>
      </c>
      <c r="I9" s="122">
        <v>14</v>
      </c>
      <c r="J9" s="139">
        <f>1+1.5</f>
        <v>2.5</v>
      </c>
      <c r="K9" s="11">
        <v>2</v>
      </c>
      <c r="L9" s="67">
        <v>1</v>
      </c>
      <c r="M9" s="68">
        <v>1.5</v>
      </c>
      <c r="N9" s="68">
        <v>1.5</v>
      </c>
      <c r="O9" s="68">
        <v>1</v>
      </c>
      <c r="P9" s="68">
        <v>1.5</v>
      </c>
      <c r="Q9" s="68">
        <v>1.5</v>
      </c>
      <c r="R9" s="68">
        <v>1</v>
      </c>
      <c r="S9" s="68">
        <v>1.5</v>
      </c>
      <c r="T9" s="72">
        <f t="shared" si="0"/>
        <v>10.5</v>
      </c>
      <c r="U9" s="67">
        <v>1.5</v>
      </c>
      <c r="V9" s="68">
        <v>1.5</v>
      </c>
      <c r="W9" s="72">
        <f t="shared" si="1"/>
        <v>3</v>
      </c>
      <c r="X9" s="20">
        <v>3.25</v>
      </c>
      <c r="Y9" s="19">
        <v>2</v>
      </c>
      <c r="Z9" s="19">
        <v>3</v>
      </c>
      <c r="AA9" s="27">
        <v>8.25</v>
      </c>
      <c r="AB9" s="62">
        <v>4</v>
      </c>
      <c r="AC9" s="60">
        <f t="shared" si="2"/>
        <v>22</v>
      </c>
    </row>
    <row r="10" spans="1:29" ht="20.100000000000001" customHeight="1" x14ac:dyDescent="0.25">
      <c r="A10" s="94" t="s">
        <v>134</v>
      </c>
      <c r="B10" s="95" t="s">
        <v>11</v>
      </c>
      <c r="C10" s="96">
        <v>39301</v>
      </c>
      <c r="D10" s="97" t="s">
        <v>126</v>
      </c>
      <c r="E10" s="99">
        <v>17</v>
      </c>
      <c r="F10" s="99" t="s">
        <v>8</v>
      </c>
      <c r="G10" s="100" t="s">
        <v>90</v>
      </c>
      <c r="H10" s="23">
        <v>2014</v>
      </c>
      <c r="I10" s="124">
        <v>14</v>
      </c>
      <c r="J10" s="140">
        <f>0+1.5</f>
        <v>1.5</v>
      </c>
      <c r="K10" s="24">
        <v>2</v>
      </c>
      <c r="L10" s="142">
        <v>2</v>
      </c>
      <c r="M10" s="143">
        <v>2</v>
      </c>
      <c r="N10" s="143">
        <v>2</v>
      </c>
      <c r="O10" s="143">
        <v>1.5</v>
      </c>
      <c r="P10" s="143">
        <v>2</v>
      </c>
      <c r="Q10" s="143">
        <v>2</v>
      </c>
      <c r="R10" s="143">
        <v>2</v>
      </c>
      <c r="S10" s="143">
        <v>2</v>
      </c>
      <c r="T10" s="76">
        <f t="shared" si="0"/>
        <v>15.5</v>
      </c>
      <c r="U10" s="137">
        <v>2</v>
      </c>
      <c r="V10" s="37">
        <v>1.5</v>
      </c>
      <c r="W10" s="76">
        <f t="shared" si="1"/>
        <v>3.5</v>
      </c>
      <c r="X10" s="36">
        <v>4</v>
      </c>
      <c r="Y10" s="37">
        <v>2.3333333333333335</v>
      </c>
      <c r="Z10" s="37">
        <v>3.3333333333333335</v>
      </c>
      <c r="AA10" s="38">
        <v>9.6666666666666679</v>
      </c>
      <c r="AB10" s="153">
        <v>5</v>
      </c>
      <c r="AC10" s="59">
        <f t="shared" si="2"/>
        <v>27.5</v>
      </c>
    </row>
    <row r="11" spans="1:29" ht="20.100000000000001" customHeight="1" x14ac:dyDescent="0.25">
      <c r="A11" s="131" t="s">
        <v>135</v>
      </c>
      <c r="B11" s="132" t="s">
        <v>14</v>
      </c>
      <c r="C11" s="133">
        <v>39151</v>
      </c>
      <c r="D11" s="134" t="s">
        <v>126</v>
      </c>
      <c r="E11" s="135">
        <v>17</v>
      </c>
      <c r="F11" s="135" t="s">
        <v>8</v>
      </c>
      <c r="G11" s="136" t="s">
        <v>90</v>
      </c>
      <c r="H11" s="3">
        <v>2016</v>
      </c>
      <c r="I11" s="122">
        <v>14</v>
      </c>
      <c r="J11" s="139">
        <f>0.5+1.5</f>
        <v>2</v>
      </c>
      <c r="K11" s="11">
        <v>2</v>
      </c>
      <c r="L11" s="67">
        <v>1</v>
      </c>
      <c r="M11" s="68">
        <v>1.5</v>
      </c>
      <c r="N11" s="68">
        <v>1.5</v>
      </c>
      <c r="O11" s="68">
        <v>1.5</v>
      </c>
      <c r="P11" s="68">
        <v>1.5</v>
      </c>
      <c r="Q11" s="68">
        <v>1</v>
      </c>
      <c r="R11" s="68">
        <v>2</v>
      </c>
      <c r="S11" s="68">
        <v>2</v>
      </c>
      <c r="T11" s="72">
        <f t="shared" si="0"/>
        <v>12</v>
      </c>
      <c r="U11" s="25">
        <v>2</v>
      </c>
      <c r="V11" s="19">
        <v>1.5</v>
      </c>
      <c r="W11" s="72">
        <f t="shared" si="1"/>
        <v>3.5</v>
      </c>
      <c r="X11" s="20">
        <v>3</v>
      </c>
      <c r="Y11" s="19">
        <v>2.6666666666666665</v>
      </c>
      <c r="Z11" s="19">
        <v>3</v>
      </c>
      <c r="AA11" s="27">
        <v>8.6666666666666661</v>
      </c>
      <c r="AB11" s="62">
        <v>4</v>
      </c>
      <c r="AC11" s="60">
        <f t="shared" si="2"/>
        <v>23.5</v>
      </c>
    </row>
    <row r="12" spans="1:29" ht="20.100000000000001" customHeight="1" x14ac:dyDescent="0.25">
      <c r="A12" s="82" t="s">
        <v>110</v>
      </c>
      <c r="B12" s="83" t="s">
        <v>19</v>
      </c>
      <c r="C12" s="84">
        <v>39971</v>
      </c>
      <c r="D12" s="85" t="s">
        <v>128</v>
      </c>
      <c r="E12" s="86">
        <v>15</v>
      </c>
      <c r="F12" s="86" t="s">
        <v>9</v>
      </c>
      <c r="G12" s="87" t="s">
        <v>18</v>
      </c>
      <c r="H12" s="3">
        <v>2018</v>
      </c>
      <c r="I12" s="122">
        <v>10</v>
      </c>
      <c r="J12" s="139">
        <f>1.5+1</f>
        <v>2.5</v>
      </c>
      <c r="K12" s="7">
        <v>2</v>
      </c>
      <c r="L12" s="67"/>
      <c r="M12" s="68"/>
      <c r="N12" s="68"/>
      <c r="O12" s="68"/>
      <c r="P12" s="68"/>
      <c r="Q12" s="68"/>
      <c r="R12" s="68"/>
      <c r="S12" s="68"/>
      <c r="T12" s="72">
        <f t="shared" si="0"/>
        <v>0</v>
      </c>
      <c r="U12" s="67"/>
      <c r="V12" s="68"/>
      <c r="W12" s="72">
        <f t="shared" si="1"/>
        <v>0</v>
      </c>
      <c r="X12" s="25"/>
      <c r="Y12" s="19"/>
      <c r="Z12" s="19"/>
      <c r="AA12" s="27"/>
      <c r="AB12" s="62"/>
      <c r="AC12" s="60">
        <f t="shared" si="2"/>
        <v>4.5</v>
      </c>
    </row>
    <row r="13" spans="1:29" ht="20.100000000000001" customHeight="1" x14ac:dyDescent="0.25">
      <c r="A13" s="94" t="s">
        <v>132</v>
      </c>
      <c r="B13" s="95" t="s">
        <v>10</v>
      </c>
      <c r="C13" s="96">
        <v>39421</v>
      </c>
      <c r="D13" s="97" t="s">
        <v>126</v>
      </c>
      <c r="E13" s="98">
        <v>17</v>
      </c>
      <c r="F13" s="99" t="s">
        <v>7</v>
      </c>
      <c r="G13" s="100" t="s">
        <v>18</v>
      </c>
      <c r="H13" s="3">
        <v>2019</v>
      </c>
      <c r="I13" s="122">
        <v>12</v>
      </c>
      <c r="J13" s="139">
        <f>1+1</f>
        <v>2</v>
      </c>
      <c r="K13" s="11">
        <v>1</v>
      </c>
      <c r="L13" s="67"/>
      <c r="M13" s="68"/>
      <c r="N13" s="68"/>
      <c r="O13" s="68"/>
      <c r="P13" s="68"/>
      <c r="Q13" s="68"/>
      <c r="R13" s="68"/>
      <c r="S13" s="68"/>
      <c r="T13" s="72">
        <f t="shared" si="0"/>
        <v>0</v>
      </c>
      <c r="U13" s="25"/>
      <c r="V13" s="19"/>
      <c r="W13" s="72">
        <f t="shared" si="1"/>
        <v>0</v>
      </c>
      <c r="X13" s="20"/>
      <c r="Y13" s="19"/>
      <c r="Z13" s="19"/>
      <c r="AA13" s="27"/>
      <c r="AB13" s="74"/>
      <c r="AC13" s="60">
        <f t="shared" si="2"/>
        <v>3</v>
      </c>
    </row>
    <row r="14" spans="1:29" ht="20.100000000000001" customHeight="1" x14ac:dyDescent="0.25">
      <c r="A14" s="94" t="s">
        <v>111</v>
      </c>
      <c r="B14" s="95" t="s">
        <v>20</v>
      </c>
      <c r="C14" s="96">
        <v>39899</v>
      </c>
      <c r="D14" s="97" t="s">
        <v>128</v>
      </c>
      <c r="E14" s="99">
        <v>15</v>
      </c>
      <c r="F14" s="99" t="s">
        <v>7</v>
      </c>
      <c r="G14" s="100" t="s">
        <v>18</v>
      </c>
      <c r="H14" s="3">
        <v>2019</v>
      </c>
      <c r="I14" s="122">
        <v>12</v>
      </c>
      <c r="J14" s="139">
        <f>1.5+1</f>
        <v>2.5</v>
      </c>
      <c r="K14" s="11">
        <v>2</v>
      </c>
      <c r="L14" s="67"/>
      <c r="M14" s="68"/>
      <c r="N14" s="68"/>
      <c r="O14" s="68"/>
      <c r="P14" s="68"/>
      <c r="Q14" s="68"/>
      <c r="R14" s="68"/>
      <c r="S14" s="68"/>
      <c r="T14" s="72">
        <f t="shared" si="0"/>
        <v>0</v>
      </c>
      <c r="U14" s="67"/>
      <c r="V14" s="68"/>
      <c r="W14" s="72">
        <f t="shared" si="1"/>
        <v>0</v>
      </c>
      <c r="X14" s="20"/>
      <c r="Y14" s="19"/>
      <c r="Z14" s="19"/>
      <c r="AA14" s="27"/>
      <c r="AB14" s="62"/>
      <c r="AC14" s="60">
        <f t="shared" si="2"/>
        <v>4.5</v>
      </c>
    </row>
    <row r="15" spans="1:29" ht="20.100000000000001" customHeight="1" x14ac:dyDescent="0.25">
      <c r="A15" s="94" t="s">
        <v>109</v>
      </c>
      <c r="B15" s="95" t="s">
        <v>21</v>
      </c>
      <c r="C15" s="96">
        <v>39694</v>
      </c>
      <c r="D15" s="97" t="s">
        <v>127</v>
      </c>
      <c r="E15" s="99">
        <v>16</v>
      </c>
      <c r="F15" s="99" t="s">
        <v>7</v>
      </c>
      <c r="G15" s="100" t="s">
        <v>18</v>
      </c>
      <c r="H15" s="3">
        <v>2020</v>
      </c>
      <c r="I15" s="122">
        <v>12</v>
      </c>
      <c r="J15" s="139">
        <f>1.5+1</f>
        <v>2.5</v>
      </c>
      <c r="K15" s="11">
        <v>2</v>
      </c>
      <c r="L15" s="67"/>
      <c r="M15" s="68"/>
      <c r="N15" s="68"/>
      <c r="O15" s="68"/>
      <c r="P15" s="68"/>
      <c r="Q15" s="68"/>
      <c r="R15" s="68"/>
      <c r="S15" s="68"/>
      <c r="T15" s="72">
        <f t="shared" si="0"/>
        <v>0</v>
      </c>
      <c r="U15" s="67"/>
      <c r="V15" s="68"/>
      <c r="W15" s="72">
        <f t="shared" si="1"/>
        <v>0</v>
      </c>
      <c r="X15" s="20"/>
      <c r="Y15" s="19"/>
      <c r="Z15" s="19"/>
      <c r="AA15" s="27"/>
      <c r="AB15" s="62"/>
      <c r="AC15" s="60">
        <f t="shared" si="2"/>
        <v>4.5</v>
      </c>
    </row>
    <row r="16" spans="1:29" ht="20.100000000000001" customHeight="1" x14ac:dyDescent="0.25">
      <c r="A16" s="82" t="s">
        <v>75</v>
      </c>
      <c r="B16" s="83" t="s">
        <v>44</v>
      </c>
      <c r="C16" s="84">
        <v>39618</v>
      </c>
      <c r="D16" s="85" t="s">
        <v>127</v>
      </c>
      <c r="E16" s="86">
        <v>16</v>
      </c>
      <c r="F16" s="86" t="s">
        <v>9</v>
      </c>
      <c r="G16" s="87" t="s">
        <v>43</v>
      </c>
      <c r="H16" s="3">
        <v>2015</v>
      </c>
      <c r="I16" s="122">
        <v>8</v>
      </c>
      <c r="J16" s="139">
        <f>0+0.5</f>
        <v>0.5</v>
      </c>
      <c r="K16" s="11">
        <v>2</v>
      </c>
      <c r="L16" s="67">
        <v>2</v>
      </c>
      <c r="M16" s="68">
        <v>2</v>
      </c>
      <c r="N16" s="68">
        <v>1.5</v>
      </c>
      <c r="O16" s="68">
        <v>1.5</v>
      </c>
      <c r="P16" s="68">
        <v>1.5</v>
      </c>
      <c r="Q16" s="68">
        <v>1.5</v>
      </c>
      <c r="R16" s="68">
        <v>1.5</v>
      </c>
      <c r="S16" s="68">
        <v>1.5</v>
      </c>
      <c r="T16" s="72">
        <f t="shared" si="0"/>
        <v>13</v>
      </c>
      <c r="U16" s="67">
        <v>2</v>
      </c>
      <c r="V16" s="68">
        <v>1.5</v>
      </c>
      <c r="W16" s="72">
        <f t="shared" si="1"/>
        <v>3.5</v>
      </c>
      <c r="X16" s="20">
        <v>1.5</v>
      </c>
      <c r="Y16" s="19">
        <v>2.3333333333333335</v>
      </c>
      <c r="Z16" s="19">
        <v>2.6666666666666665</v>
      </c>
      <c r="AA16" s="27">
        <v>6.5</v>
      </c>
      <c r="AB16" s="62">
        <v>2</v>
      </c>
      <c r="AC16" s="60">
        <f t="shared" si="2"/>
        <v>21</v>
      </c>
    </row>
    <row r="17" spans="1:29" ht="20.100000000000001" customHeight="1" x14ac:dyDescent="0.25">
      <c r="A17" s="82" t="s">
        <v>113</v>
      </c>
      <c r="B17" s="83" t="s">
        <v>47</v>
      </c>
      <c r="C17" s="84">
        <v>39623</v>
      </c>
      <c r="D17" s="85" t="s">
        <v>127</v>
      </c>
      <c r="E17" s="86">
        <v>16</v>
      </c>
      <c r="F17" s="86" t="s">
        <v>9</v>
      </c>
      <c r="G17" s="87" t="s">
        <v>43</v>
      </c>
      <c r="H17" s="3">
        <v>2015</v>
      </c>
      <c r="I17" s="122">
        <v>10</v>
      </c>
      <c r="J17" s="139">
        <f>0+1</f>
        <v>1</v>
      </c>
      <c r="K17" s="11">
        <v>2</v>
      </c>
      <c r="L17" s="67">
        <v>2</v>
      </c>
      <c r="M17" s="68">
        <v>2</v>
      </c>
      <c r="N17" s="68">
        <v>1.5</v>
      </c>
      <c r="O17" s="68">
        <v>1.5</v>
      </c>
      <c r="P17" s="68">
        <v>2</v>
      </c>
      <c r="Q17" s="68">
        <v>1.5</v>
      </c>
      <c r="R17" s="68">
        <v>2</v>
      </c>
      <c r="S17" s="68">
        <v>1.5</v>
      </c>
      <c r="T17" s="72">
        <f t="shared" si="0"/>
        <v>14</v>
      </c>
      <c r="U17" s="67">
        <v>2</v>
      </c>
      <c r="V17" s="68">
        <v>1.5</v>
      </c>
      <c r="W17" s="72">
        <f t="shared" si="1"/>
        <v>3.5</v>
      </c>
      <c r="X17" s="20">
        <v>2</v>
      </c>
      <c r="Y17" s="19">
        <v>2</v>
      </c>
      <c r="Z17" s="19">
        <v>2.6666666666666665</v>
      </c>
      <c r="AA17" s="27">
        <v>6.67</v>
      </c>
      <c r="AB17" s="62">
        <v>3</v>
      </c>
      <c r="AC17" s="60">
        <f t="shared" si="2"/>
        <v>23.5</v>
      </c>
    </row>
    <row r="18" spans="1:29" ht="20.100000000000001" customHeight="1" x14ac:dyDescent="0.25">
      <c r="A18" s="82" t="s">
        <v>112</v>
      </c>
      <c r="B18" s="83" t="s">
        <v>45</v>
      </c>
      <c r="C18" s="84">
        <v>39669</v>
      </c>
      <c r="D18" s="85" t="s">
        <v>128</v>
      </c>
      <c r="E18" s="86">
        <v>16</v>
      </c>
      <c r="F18" s="86" t="s">
        <v>9</v>
      </c>
      <c r="G18" s="87" t="s">
        <v>43</v>
      </c>
      <c r="H18" s="3">
        <v>2017</v>
      </c>
      <c r="I18" s="122">
        <v>8</v>
      </c>
      <c r="J18" s="139">
        <f>0.5+0.5</f>
        <v>1</v>
      </c>
      <c r="K18" s="7">
        <v>2</v>
      </c>
      <c r="L18" s="77">
        <v>1.5</v>
      </c>
      <c r="M18" s="68">
        <v>1.5</v>
      </c>
      <c r="N18" s="68">
        <v>1.5</v>
      </c>
      <c r="O18" s="68">
        <v>1.5</v>
      </c>
      <c r="P18" s="68">
        <v>1.5</v>
      </c>
      <c r="Q18" s="68">
        <v>1.5</v>
      </c>
      <c r="R18" s="68">
        <v>1.5</v>
      </c>
      <c r="S18" s="68">
        <v>1.5</v>
      </c>
      <c r="T18" s="72">
        <f t="shared" si="0"/>
        <v>12</v>
      </c>
      <c r="U18" s="67">
        <v>1.5</v>
      </c>
      <c r="V18" s="68">
        <v>1</v>
      </c>
      <c r="W18" s="72">
        <f t="shared" si="1"/>
        <v>2.5</v>
      </c>
      <c r="X18" s="20">
        <v>1</v>
      </c>
      <c r="Y18" s="19">
        <v>1</v>
      </c>
      <c r="Z18" s="19">
        <v>2</v>
      </c>
      <c r="AA18" s="27">
        <v>4</v>
      </c>
      <c r="AB18" s="62">
        <v>1</v>
      </c>
      <c r="AC18" s="60">
        <f t="shared" si="2"/>
        <v>18.5</v>
      </c>
    </row>
    <row r="19" spans="1:29" ht="20.100000000000001" customHeight="1" x14ac:dyDescent="0.25">
      <c r="A19" s="82" t="s">
        <v>115</v>
      </c>
      <c r="B19" s="83" t="s">
        <v>80</v>
      </c>
      <c r="C19" s="84">
        <v>39209</v>
      </c>
      <c r="D19" s="85" t="s">
        <v>128</v>
      </c>
      <c r="E19" s="86">
        <v>17</v>
      </c>
      <c r="F19" s="86" t="s">
        <v>9</v>
      </c>
      <c r="G19" s="87" t="s">
        <v>43</v>
      </c>
      <c r="H19" s="3">
        <v>2015</v>
      </c>
      <c r="I19" s="122">
        <v>8</v>
      </c>
      <c r="J19" s="139">
        <f>0+0.5</f>
        <v>0.5</v>
      </c>
      <c r="K19" s="7">
        <v>2</v>
      </c>
      <c r="L19" s="77">
        <v>2</v>
      </c>
      <c r="M19" s="68">
        <v>2</v>
      </c>
      <c r="N19" s="68">
        <v>1</v>
      </c>
      <c r="O19" s="68">
        <v>1</v>
      </c>
      <c r="P19" s="68">
        <v>2</v>
      </c>
      <c r="Q19" s="68">
        <v>1.5</v>
      </c>
      <c r="R19" s="68">
        <v>1</v>
      </c>
      <c r="S19" s="68">
        <v>1</v>
      </c>
      <c r="T19" s="72">
        <f>SUM(L19:R19)</f>
        <v>10.5</v>
      </c>
      <c r="U19" s="67">
        <v>2</v>
      </c>
      <c r="V19" s="68">
        <v>1.5</v>
      </c>
      <c r="W19" s="72">
        <f t="shared" si="1"/>
        <v>3.5</v>
      </c>
      <c r="X19" s="20">
        <v>1.75</v>
      </c>
      <c r="Y19" s="19">
        <v>1</v>
      </c>
      <c r="Z19" s="19">
        <v>2.33</v>
      </c>
      <c r="AA19" s="27">
        <v>5.08</v>
      </c>
      <c r="AB19" s="62">
        <v>2</v>
      </c>
      <c r="AC19" s="60">
        <f t="shared" si="2"/>
        <v>18.5</v>
      </c>
    </row>
    <row r="20" spans="1:29" ht="20.100000000000001" customHeight="1" x14ac:dyDescent="0.25">
      <c r="A20" s="94" t="s">
        <v>114</v>
      </c>
      <c r="B20" s="95" t="s">
        <v>46</v>
      </c>
      <c r="C20" s="96">
        <v>39470</v>
      </c>
      <c r="D20" s="97" t="s">
        <v>127</v>
      </c>
      <c r="E20" s="99">
        <v>16</v>
      </c>
      <c r="F20" s="99" t="s">
        <v>7</v>
      </c>
      <c r="G20" s="100" t="s">
        <v>43</v>
      </c>
      <c r="H20" s="3">
        <v>2018</v>
      </c>
      <c r="I20" s="122">
        <v>12</v>
      </c>
      <c r="J20" s="139">
        <f>1+1</f>
        <v>2</v>
      </c>
      <c r="K20" s="7">
        <v>2</v>
      </c>
      <c r="L20" s="77">
        <v>2</v>
      </c>
      <c r="M20" s="68">
        <v>2</v>
      </c>
      <c r="N20" s="68">
        <v>1.5</v>
      </c>
      <c r="O20" s="68">
        <v>1.5</v>
      </c>
      <c r="P20" s="68">
        <v>2</v>
      </c>
      <c r="Q20" s="68">
        <v>2</v>
      </c>
      <c r="R20" s="68">
        <v>1.5</v>
      </c>
      <c r="S20" s="68">
        <v>1.5</v>
      </c>
      <c r="T20" s="72">
        <f>SUM(L20:R20)</f>
        <v>12.5</v>
      </c>
      <c r="U20" s="67">
        <v>2</v>
      </c>
      <c r="V20" s="68">
        <v>1.5</v>
      </c>
      <c r="W20" s="72">
        <f t="shared" si="1"/>
        <v>3.5</v>
      </c>
      <c r="X20" s="20">
        <v>1.75</v>
      </c>
      <c r="Y20" s="19">
        <v>1.6666666666666667</v>
      </c>
      <c r="Z20" s="19">
        <v>3.3333333333333335</v>
      </c>
      <c r="AA20" s="27">
        <v>6.75</v>
      </c>
      <c r="AB20" s="62">
        <v>3</v>
      </c>
      <c r="AC20" s="60">
        <f t="shared" si="2"/>
        <v>23</v>
      </c>
    </row>
    <row r="21" spans="1:29" ht="20.100000000000001" customHeight="1" x14ac:dyDescent="0.25">
      <c r="A21" s="82" t="s">
        <v>120</v>
      </c>
      <c r="B21" s="83" t="s">
        <v>25</v>
      </c>
      <c r="C21" s="84">
        <v>39778</v>
      </c>
      <c r="D21" s="85" t="s">
        <v>126</v>
      </c>
      <c r="E21" s="86">
        <v>16</v>
      </c>
      <c r="F21" s="86" t="s">
        <v>9</v>
      </c>
      <c r="G21" s="87" t="s">
        <v>22</v>
      </c>
      <c r="H21" s="3">
        <v>2015</v>
      </c>
      <c r="I21" s="122">
        <v>14</v>
      </c>
      <c r="J21" s="139">
        <f>0+1.5</f>
        <v>1.5</v>
      </c>
      <c r="K21" s="7">
        <v>2</v>
      </c>
      <c r="L21" s="77">
        <v>1</v>
      </c>
      <c r="M21" s="77">
        <v>1.5</v>
      </c>
      <c r="N21" s="68">
        <v>2</v>
      </c>
      <c r="O21" s="68">
        <v>1</v>
      </c>
      <c r="P21" s="68">
        <v>2</v>
      </c>
      <c r="Q21" s="68">
        <v>1.5</v>
      </c>
      <c r="R21" s="68">
        <v>1.5</v>
      </c>
      <c r="S21" s="68">
        <v>1.5</v>
      </c>
      <c r="T21" s="74">
        <f>SUM(L21:R21)</f>
        <v>10.5</v>
      </c>
      <c r="U21" s="67">
        <v>2</v>
      </c>
      <c r="V21" s="68">
        <v>1.5</v>
      </c>
      <c r="W21" s="72">
        <f t="shared" si="1"/>
        <v>3.5</v>
      </c>
      <c r="X21" s="20">
        <v>2.75</v>
      </c>
      <c r="Y21" s="19">
        <v>2.33</v>
      </c>
      <c r="Z21" s="19">
        <v>2.67</v>
      </c>
      <c r="AA21" s="27">
        <v>7.75</v>
      </c>
      <c r="AB21" s="62">
        <v>3</v>
      </c>
      <c r="AC21" s="60">
        <f t="shared" si="2"/>
        <v>20.5</v>
      </c>
    </row>
    <row r="22" spans="1:29" ht="20.100000000000001" customHeight="1" x14ac:dyDescent="0.25">
      <c r="A22" s="82" t="s">
        <v>122</v>
      </c>
      <c r="B22" s="83" t="s">
        <v>27</v>
      </c>
      <c r="C22" s="84">
        <v>39683</v>
      </c>
      <c r="D22" s="85" t="s">
        <v>126</v>
      </c>
      <c r="E22" s="86">
        <v>16</v>
      </c>
      <c r="F22" s="86" t="s">
        <v>9</v>
      </c>
      <c r="G22" s="87" t="s">
        <v>22</v>
      </c>
      <c r="H22" s="3">
        <v>2019</v>
      </c>
      <c r="I22" s="122">
        <v>14</v>
      </c>
      <c r="J22" s="139">
        <f>1+1.5</f>
        <v>2.5</v>
      </c>
      <c r="K22" s="7">
        <v>2</v>
      </c>
      <c r="L22" s="77">
        <v>2</v>
      </c>
      <c r="M22" s="77">
        <v>1.5</v>
      </c>
      <c r="N22" s="68">
        <v>2</v>
      </c>
      <c r="O22" s="68">
        <v>1</v>
      </c>
      <c r="P22" s="68">
        <v>2</v>
      </c>
      <c r="Q22" s="68">
        <v>1.5</v>
      </c>
      <c r="R22" s="68">
        <v>1.5</v>
      </c>
      <c r="S22" s="68">
        <v>1.5</v>
      </c>
      <c r="T22" s="74">
        <f>SUM(L22:R22)</f>
        <v>11.5</v>
      </c>
      <c r="U22" s="67">
        <v>2</v>
      </c>
      <c r="V22" s="68">
        <v>1.5</v>
      </c>
      <c r="W22" s="72">
        <f t="shared" si="1"/>
        <v>3.5</v>
      </c>
      <c r="X22" s="20">
        <v>2.75</v>
      </c>
      <c r="Y22" s="19">
        <v>2</v>
      </c>
      <c r="Z22" s="19">
        <v>3</v>
      </c>
      <c r="AA22" s="27">
        <v>7.75</v>
      </c>
      <c r="AB22" s="62">
        <v>3</v>
      </c>
      <c r="AC22" s="60">
        <f t="shared" si="2"/>
        <v>22.5</v>
      </c>
    </row>
    <row r="23" spans="1:29" ht="20.100000000000001" customHeight="1" x14ac:dyDescent="0.25">
      <c r="A23" s="82" t="s">
        <v>121</v>
      </c>
      <c r="B23" s="83" t="s">
        <v>28</v>
      </c>
      <c r="C23" s="84">
        <v>39714</v>
      </c>
      <c r="D23" s="85" t="s">
        <v>127</v>
      </c>
      <c r="E23" s="86">
        <v>16</v>
      </c>
      <c r="F23" s="86" t="s">
        <v>9</v>
      </c>
      <c r="G23" s="87" t="s">
        <v>22</v>
      </c>
      <c r="H23" s="3">
        <v>2017</v>
      </c>
      <c r="I23" s="122">
        <v>14</v>
      </c>
      <c r="J23" s="139">
        <f>0.5+1.5</f>
        <v>2</v>
      </c>
      <c r="K23" s="11">
        <v>2</v>
      </c>
      <c r="L23" s="152">
        <v>1</v>
      </c>
      <c r="M23" s="68">
        <v>1.5</v>
      </c>
      <c r="N23" s="68">
        <v>1.5</v>
      </c>
      <c r="O23" s="68">
        <v>0.5</v>
      </c>
      <c r="P23" s="68">
        <v>2</v>
      </c>
      <c r="Q23" s="68">
        <v>1</v>
      </c>
      <c r="R23" s="68">
        <v>1.5</v>
      </c>
      <c r="S23" s="68">
        <v>1</v>
      </c>
      <c r="T23" s="72">
        <f>SUM(L23:R23)</f>
        <v>9</v>
      </c>
      <c r="U23" s="67">
        <v>1.5</v>
      </c>
      <c r="V23" s="68">
        <v>1.5</v>
      </c>
      <c r="W23" s="72">
        <f t="shared" si="1"/>
        <v>3</v>
      </c>
      <c r="X23" s="20">
        <v>2.75</v>
      </c>
      <c r="Y23" s="19">
        <v>2.33</v>
      </c>
      <c r="Z23" s="19">
        <v>3</v>
      </c>
      <c r="AA23" s="27">
        <v>8.08</v>
      </c>
      <c r="AB23" s="62">
        <v>4</v>
      </c>
      <c r="AC23" s="60">
        <f t="shared" si="2"/>
        <v>20</v>
      </c>
    </row>
    <row r="24" spans="1:29" ht="20.100000000000001" customHeight="1" x14ac:dyDescent="0.25">
      <c r="A24" s="82" t="s">
        <v>171</v>
      </c>
      <c r="B24" s="83" t="s">
        <v>172</v>
      </c>
      <c r="C24" s="84">
        <v>38879</v>
      </c>
      <c r="D24" s="85" t="s">
        <v>173</v>
      </c>
      <c r="E24" s="86">
        <v>18</v>
      </c>
      <c r="F24" s="86" t="s">
        <v>9</v>
      </c>
      <c r="G24" s="87" t="s">
        <v>22</v>
      </c>
      <c r="H24" s="3">
        <v>2016</v>
      </c>
      <c r="I24" s="122">
        <v>7</v>
      </c>
      <c r="J24" s="139">
        <f>0+0</f>
        <v>0</v>
      </c>
      <c r="K24" s="11">
        <v>2</v>
      </c>
      <c r="L24" s="152">
        <v>2</v>
      </c>
      <c r="M24" s="68">
        <v>2</v>
      </c>
      <c r="N24" s="68">
        <v>1.5</v>
      </c>
      <c r="O24" s="68">
        <v>1</v>
      </c>
      <c r="P24" s="68">
        <v>2</v>
      </c>
      <c r="Q24" s="68">
        <v>1</v>
      </c>
      <c r="R24" s="68">
        <v>2</v>
      </c>
      <c r="S24" s="68">
        <v>2</v>
      </c>
      <c r="T24" s="72">
        <f>SUM(L24:S24)</f>
        <v>13.5</v>
      </c>
      <c r="U24" s="67">
        <v>2</v>
      </c>
      <c r="V24" s="68">
        <v>2</v>
      </c>
      <c r="W24" s="72">
        <f t="shared" si="1"/>
        <v>4</v>
      </c>
      <c r="X24" s="20">
        <v>3.25</v>
      </c>
      <c r="Y24" s="19">
        <v>2</v>
      </c>
      <c r="Z24" s="19">
        <v>3</v>
      </c>
      <c r="AA24" s="27">
        <v>8.25</v>
      </c>
      <c r="AB24" s="62">
        <v>4</v>
      </c>
      <c r="AC24" s="60">
        <f t="shared" si="2"/>
        <v>23.5</v>
      </c>
    </row>
    <row r="25" spans="1:29" ht="20.100000000000001" customHeight="1" x14ac:dyDescent="0.25">
      <c r="A25" s="82" t="s">
        <v>130</v>
      </c>
      <c r="B25" s="83" t="s">
        <v>26</v>
      </c>
      <c r="C25" s="84">
        <v>39433</v>
      </c>
      <c r="D25" s="85" t="s">
        <v>126</v>
      </c>
      <c r="E25" s="86">
        <v>17</v>
      </c>
      <c r="F25" s="86" t="s">
        <v>9</v>
      </c>
      <c r="G25" s="87" t="s">
        <v>22</v>
      </c>
      <c r="H25" s="3">
        <v>2020</v>
      </c>
      <c r="I25" s="122">
        <v>14</v>
      </c>
      <c r="J25" s="139">
        <f>1.5+1.5</f>
        <v>3</v>
      </c>
      <c r="K25" s="11">
        <v>2</v>
      </c>
      <c r="L25" s="152">
        <v>1.5</v>
      </c>
      <c r="M25" s="68">
        <v>1.5</v>
      </c>
      <c r="N25" s="68">
        <v>1</v>
      </c>
      <c r="O25" s="68">
        <v>1</v>
      </c>
      <c r="P25" s="68">
        <v>0.5</v>
      </c>
      <c r="Q25" s="68">
        <v>0.5</v>
      </c>
      <c r="R25" s="68">
        <v>1.5</v>
      </c>
      <c r="S25" s="68">
        <v>1.5</v>
      </c>
      <c r="T25" s="72">
        <f>SUM(L25:S25)</f>
        <v>9</v>
      </c>
      <c r="U25" s="25">
        <v>1.5</v>
      </c>
      <c r="V25" s="19">
        <v>1.5</v>
      </c>
      <c r="W25" s="72">
        <f t="shared" si="1"/>
        <v>3</v>
      </c>
      <c r="X25" s="20">
        <v>2.75</v>
      </c>
      <c r="Y25" s="19">
        <v>3</v>
      </c>
      <c r="Z25" s="19">
        <v>3</v>
      </c>
      <c r="AA25" s="27">
        <v>8.75</v>
      </c>
      <c r="AB25" s="62">
        <v>4</v>
      </c>
      <c r="AC25" s="60">
        <f t="shared" si="2"/>
        <v>21</v>
      </c>
    </row>
    <row r="26" spans="1:29" ht="20.100000000000001" customHeight="1" x14ac:dyDescent="0.25">
      <c r="A26" s="82" t="s">
        <v>118</v>
      </c>
      <c r="B26" s="83" t="s">
        <v>32</v>
      </c>
      <c r="C26" s="84">
        <v>40007</v>
      </c>
      <c r="D26" s="85" t="s">
        <v>127</v>
      </c>
      <c r="E26" s="86">
        <v>15</v>
      </c>
      <c r="F26" s="86" t="s">
        <v>9</v>
      </c>
      <c r="G26" s="87" t="s">
        <v>22</v>
      </c>
      <c r="H26" s="3">
        <v>2019</v>
      </c>
      <c r="I26" s="122">
        <v>12</v>
      </c>
      <c r="J26" s="139">
        <f>1.5+1</f>
        <v>2.5</v>
      </c>
      <c r="K26" s="11">
        <v>2</v>
      </c>
      <c r="L26" s="152">
        <v>1</v>
      </c>
      <c r="M26" s="68">
        <v>1</v>
      </c>
      <c r="N26" s="68">
        <v>1.5</v>
      </c>
      <c r="O26" s="68">
        <v>0.5</v>
      </c>
      <c r="P26" s="68">
        <v>2</v>
      </c>
      <c r="Q26" s="68">
        <v>1.5</v>
      </c>
      <c r="R26" s="68">
        <v>1</v>
      </c>
      <c r="S26" s="68">
        <v>1</v>
      </c>
      <c r="T26" s="72">
        <f>SUM(L26:R26)</f>
        <v>8.5</v>
      </c>
      <c r="U26" s="67">
        <v>1.5</v>
      </c>
      <c r="V26" s="68">
        <v>1.5</v>
      </c>
      <c r="W26" s="72">
        <f t="shared" si="1"/>
        <v>3</v>
      </c>
      <c r="X26" s="20">
        <v>2.25</v>
      </c>
      <c r="Y26" s="19">
        <v>2</v>
      </c>
      <c r="Z26" s="19">
        <v>2.33</v>
      </c>
      <c r="AA26" s="27">
        <v>6.58</v>
      </c>
      <c r="AB26" s="62">
        <v>3</v>
      </c>
      <c r="AC26" s="60">
        <f t="shared" si="2"/>
        <v>19</v>
      </c>
    </row>
    <row r="27" spans="1:29" ht="20.100000000000001" customHeight="1" x14ac:dyDescent="0.25">
      <c r="A27" s="82" t="s">
        <v>116</v>
      </c>
      <c r="B27" s="83" t="s">
        <v>31</v>
      </c>
      <c r="C27" s="84">
        <v>40135</v>
      </c>
      <c r="D27" s="85" t="s">
        <v>127</v>
      </c>
      <c r="E27" s="86">
        <v>15</v>
      </c>
      <c r="F27" s="86" t="s">
        <v>9</v>
      </c>
      <c r="G27" s="87" t="s">
        <v>22</v>
      </c>
      <c r="H27" s="3">
        <v>2019</v>
      </c>
      <c r="I27" s="122">
        <v>12</v>
      </c>
      <c r="J27" s="139">
        <f>1.5+1</f>
        <v>2.5</v>
      </c>
      <c r="K27" s="11">
        <v>2</v>
      </c>
      <c r="L27" s="152">
        <v>1</v>
      </c>
      <c r="M27" s="68">
        <v>2</v>
      </c>
      <c r="N27" s="68">
        <v>1.5</v>
      </c>
      <c r="O27" s="68">
        <v>0.5</v>
      </c>
      <c r="P27" s="68">
        <v>2</v>
      </c>
      <c r="Q27" s="68">
        <v>1.5</v>
      </c>
      <c r="R27" s="68">
        <v>1.5</v>
      </c>
      <c r="S27" s="68">
        <v>1.5</v>
      </c>
      <c r="T27" s="72">
        <f>SUM(L27:R27)</f>
        <v>10</v>
      </c>
      <c r="U27" s="67">
        <v>2</v>
      </c>
      <c r="V27" s="68">
        <v>1.5</v>
      </c>
      <c r="W27" s="72">
        <f t="shared" si="1"/>
        <v>3.5</v>
      </c>
      <c r="X27" s="20">
        <v>2</v>
      </c>
      <c r="Y27" s="19">
        <v>2.67</v>
      </c>
      <c r="Z27" s="19">
        <v>2.67</v>
      </c>
      <c r="AA27" s="27">
        <v>7.33</v>
      </c>
      <c r="AB27" s="62">
        <v>3</v>
      </c>
      <c r="AC27" s="60">
        <f t="shared" si="2"/>
        <v>21</v>
      </c>
    </row>
    <row r="28" spans="1:29" ht="20.100000000000001" customHeight="1" x14ac:dyDescent="0.25">
      <c r="A28" s="94" t="s">
        <v>119</v>
      </c>
      <c r="B28" s="95" t="s">
        <v>24</v>
      </c>
      <c r="C28" s="96">
        <v>39895</v>
      </c>
      <c r="D28" s="97" t="s">
        <v>126</v>
      </c>
      <c r="E28" s="99">
        <v>15</v>
      </c>
      <c r="F28" s="99" t="s">
        <v>7</v>
      </c>
      <c r="G28" s="100" t="s">
        <v>22</v>
      </c>
      <c r="H28" s="3">
        <v>2015</v>
      </c>
      <c r="I28" s="122">
        <v>16</v>
      </c>
      <c r="J28" s="139">
        <f>0.5+2</f>
        <v>2.5</v>
      </c>
      <c r="K28" s="7">
        <v>2</v>
      </c>
      <c r="L28" s="77">
        <v>2</v>
      </c>
      <c r="M28" s="68">
        <v>2</v>
      </c>
      <c r="N28" s="68">
        <v>2</v>
      </c>
      <c r="O28" s="68">
        <v>1</v>
      </c>
      <c r="P28" s="68">
        <v>2</v>
      </c>
      <c r="Q28" s="68">
        <v>2</v>
      </c>
      <c r="R28" s="68">
        <v>2</v>
      </c>
      <c r="S28" s="68">
        <v>2</v>
      </c>
      <c r="T28" s="74">
        <f>SUM(L28:R28)</f>
        <v>13</v>
      </c>
      <c r="U28" s="67">
        <v>2</v>
      </c>
      <c r="V28" s="68">
        <v>1.5</v>
      </c>
      <c r="W28" s="72">
        <f t="shared" si="1"/>
        <v>3.5</v>
      </c>
      <c r="X28" s="20">
        <v>2.25</v>
      </c>
      <c r="Y28" s="19">
        <v>4</v>
      </c>
      <c r="Z28" s="19">
        <v>4</v>
      </c>
      <c r="AA28" s="27">
        <v>10.25</v>
      </c>
      <c r="AB28" s="62">
        <v>5</v>
      </c>
      <c r="AC28" s="60">
        <f t="shared" si="2"/>
        <v>26</v>
      </c>
    </row>
    <row r="29" spans="1:29" ht="20.100000000000001" customHeight="1" x14ac:dyDescent="0.25">
      <c r="A29" s="94" t="s">
        <v>174</v>
      </c>
      <c r="B29" s="95" t="s">
        <v>175</v>
      </c>
      <c r="C29" s="96">
        <v>39079</v>
      </c>
      <c r="D29" s="97" t="s">
        <v>173</v>
      </c>
      <c r="E29" s="99">
        <v>18</v>
      </c>
      <c r="F29" s="99" t="s">
        <v>7</v>
      </c>
      <c r="G29" s="100" t="s">
        <v>22</v>
      </c>
      <c r="H29" s="3">
        <v>2016</v>
      </c>
      <c r="I29" s="122">
        <v>13</v>
      </c>
      <c r="J29" s="139">
        <f>0.5+1.5</f>
        <v>2</v>
      </c>
      <c r="K29" s="7">
        <v>2</v>
      </c>
      <c r="L29" s="77">
        <v>2</v>
      </c>
      <c r="M29" s="68">
        <v>1</v>
      </c>
      <c r="N29" s="68">
        <v>1.5</v>
      </c>
      <c r="O29" s="68">
        <v>1</v>
      </c>
      <c r="P29" s="68">
        <v>2</v>
      </c>
      <c r="Q29" s="68">
        <v>1</v>
      </c>
      <c r="R29" s="68">
        <v>1.5</v>
      </c>
      <c r="S29" s="68">
        <v>1.5</v>
      </c>
      <c r="T29" s="74">
        <f>SUM(L29:R29)</f>
        <v>10</v>
      </c>
      <c r="U29" s="67">
        <v>2</v>
      </c>
      <c r="V29" s="68">
        <v>2</v>
      </c>
      <c r="W29" s="72">
        <f t="shared" si="1"/>
        <v>4</v>
      </c>
      <c r="X29" s="20">
        <v>3</v>
      </c>
      <c r="Y29" s="19">
        <v>2</v>
      </c>
      <c r="Z29" s="19">
        <v>3</v>
      </c>
      <c r="AA29" s="27">
        <v>8</v>
      </c>
      <c r="AB29" s="62">
        <v>4</v>
      </c>
      <c r="AC29" s="60">
        <f t="shared" si="2"/>
        <v>22</v>
      </c>
    </row>
    <row r="30" spans="1:29" ht="20.100000000000001" customHeight="1" x14ac:dyDescent="0.25">
      <c r="A30" s="146" t="s">
        <v>121</v>
      </c>
      <c r="B30" s="147" t="s">
        <v>180</v>
      </c>
      <c r="C30" s="148">
        <v>38805</v>
      </c>
      <c r="D30" s="149" t="s">
        <v>173</v>
      </c>
      <c r="E30" s="150">
        <v>18</v>
      </c>
      <c r="F30" s="150" t="s">
        <v>7</v>
      </c>
      <c r="G30" s="151" t="s">
        <v>22</v>
      </c>
      <c r="H30" s="3">
        <v>2015</v>
      </c>
      <c r="I30" s="122">
        <v>13</v>
      </c>
      <c r="J30" s="139">
        <f>0+1.5</f>
        <v>1.5</v>
      </c>
      <c r="K30" s="7">
        <v>2</v>
      </c>
      <c r="L30" s="77">
        <v>1</v>
      </c>
      <c r="M30" s="68">
        <v>1</v>
      </c>
      <c r="N30" s="68">
        <v>1.5</v>
      </c>
      <c r="O30" s="68">
        <v>1</v>
      </c>
      <c r="P30" s="68">
        <v>2</v>
      </c>
      <c r="Q30" s="68">
        <v>1</v>
      </c>
      <c r="R30" s="68">
        <v>0.5</v>
      </c>
      <c r="S30" s="68">
        <v>1.5</v>
      </c>
      <c r="T30" s="74">
        <f t="shared" ref="T30:T33" si="3">SUM(L30:R30)</f>
        <v>8</v>
      </c>
      <c r="U30" s="67">
        <v>2</v>
      </c>
      <c r="V30" s="68">
        <v>2</v>
      </c>
      <c r="W30" s="72">
        <f t="shared" ref="W30:W33" si="4">U30+V30</f>
        <v>4</v>
      </c>
      <c r="X30" s="20">
        <v>3</v>
      </c>
      <c r="Y30" s="19">
        <v>2</v>
      </c>
      <c r="Z30" s="19">
        <v>3</v>
      </c>
      <c r="AA30" s="27">
        <v>8</v>
      </c>
      <c r="AB30" s="62">
        <v>4</v>
      </c>
      <c r="AC30" s="60">
        <f t="shared" si="2"/>
        <v>19.5</v>
      </c>
    </row>
    <row r="31" spans="1:29" ht="20.100000000000001" customHeight="1" x14ac:dyDescent="0.25">
      <c r="A31" s="146" t="s">
        <v>181</v>
      </c>
      <c r="B31" s="147" t="s">
        <v>182</v>
      </c>
      <c r="C31" s="148">
        <v>38665</v>
      </c>
      <c r="D31" s="149" t="s">
        <v>173</v>
      </c>
      <c r="E31" s="150">
        <v>19</v>
      </c>
      <c r="F31" s="150" t="s">
        <v>7</v>
      </c>
      <c r="G31" s="151" t="s">
        <v>22</v>
      </c>
      <c r="H31" s="3">
        <v>2015</v>
      </c>
      <c r="I31" s="122">
        <v>8</v>
      </c>
      <c r="J31" s="139">
        <f>0+0.5</f>
        <v>0.5</v>
      </c>
      <c r="K31" s="7">
        <v>2</v>
      </c>
      <c r="L31" s="77">
        <v>1</v>
      </c>
      <c r="M31" s="68">
        <v>1</v>
      </c>
      <c r="N31" s="68">
        <v>1.5</v>
      </c>
      <c r="O31" s="68">
        <v>1</v>
      </c>
      <c r="P31" s="68">
        <v>2</v>
      </c>
      <c r="Q31" s="68">
        <v>1</v>
      </c>
      <c r="R31" s="68">
        <v>0.5</v>
      </c>
      <c r="S31" s="68">
        <v>1.5</v>
      </c>
      <c r="T31" s="74">
        <f t="shared" si="3"/>
        <v>8</v>
      </c>
      <c r="U31" s="67">
        <v>2</v>
      </c>
      <c r="V31" s="68">
        <v>2</v>
      </c>
      <c r="W31" s="72">
        <f t="shared" si="4"/>
        <v>4</v>
      </c>
      <c r="X31" s="20">
        <v>3</v>
      </c>
      <c r="Y31" s="19">
        <v>2</v>
      </c>
      <c r="Z31" s="19">
        <v>3</v>
      </c>
      <c r="AA31" s="27">
        <v>8</v>
      </c>
      <c r="AB31" s="62">
        <v>4</v>
      </c>
      <c r="AC31" s="60">
        <f t="shared" si="2"/>
        <v>18.5</v>
      </c>
    </row>
    <row r="32" spans="1:29" ht="20.100000000000001" customHeight="1" x14ac:dyDescent="0.25">
      <c r="A32" s="146" t="s">
        <v>176</v>
      </c>
      <c r="B32" s="147" t="s">
        <v>177</v>
      </c>
      <c r="C32" s="148">
        <v>39218</v>
      </c>
      <c r="D32" s="149" t="s">
        <v>173</v>
      </c>
      <c r="E32" s="150">
        <v>17</v>
      </c>
      <c r="F32" s="150" t="s">
        <v>7</v>
      </c>
      <c r="G32" s="151" t="s">
        <v>22</v>
      </c>
      <c r="H32" s="3">
        <v>2021</v>
      </c>
      <c r="I32" s="122">
        <v>10</v>
      </c>
      <c r="J32" s="139">
        <f>0+1</f>
        <v>1</v>
      </c>
      <c r="K32" s="7">
        <v>2</v>
      </c>
      <c r="L32" s="77">
        <v>2</v>
      </c>
      <c r="M32" s="68">
        <v>2</v>
      </c>
      <c r="N32" s="68">
        <v>1.5</v>
      </c>
      <c r="O32" s="68">
        <v>1.5</v>
      </c>
      <c r="P32" s="68">
        <v>2</v>
      </c>
      <c r="Q32" s="68">
        <v>2</v>
      </c>
      <c r="R32" s="68">
        <v>1</v>
      </c>
      <c r="S32" s="68">
        <v>1.5</v>
      </c>
      <c r="T32" s="74">
        <f t="shared" si="3"/>
        <v>12</v>
      </c>
      <c r="U32" s="67">
        <v>1.5</v>
      </c>
      <c r="V32" s="68">
        <v>1.5</v>
      </c>
      <c r="W32" s="72">
        <f t="shared" si="4"/>
        <v>3</v>
      </c>
      <c r="X32" s="20">
        <v>2.75</v>
      </c>
      <c r="Y32" s="19">
        <v>1</v>
      </c>
      <c r="Z32" s="19">
        <v>3.3333333333333335</v>
      </c>
      <c r="AA32" s="27">
        <v>7.08</v>
      </c>
      <c r="AB32" s="62">
        <v>3</v>
      </c>
      <c r="AC32" s="60">
        <f t="shared" si="2"/>
        <v>21</v>
      </c>
    </row>
    <row r="33" spans="1:29" ht="20.100000000000001" customHeight="1" x14ac:dyDescent="0.25">
      <c r="A33" s="146" t="s">
        <v>178</v>
      </c>
      <c r="B33" s="147" t="s">
        <v>179</v>
      </c>
      <c r="C33" s="148">
        <v>38912</v>
      </c>
      <c r="D33" s="149" t="s">
        <v>173</v>
      </c>
      <c r="E33" s="150">
        <v>18</v>
      </c>
      <c r="F33" s="150" t="s">
        <v>7</v>
      </c>
      <c r="G33" s="151" t="s">
        <v>22</v>
      </c>
      <c r="H33" s="3">
        <v>2021</v>
      </c>
      <c r="I33" s="122">
        <v>10</v>
      </c>
      <c r="J33" s="139">
        <f>0+1</f>
        <v>1</v>
      </c>
      <c r="K33" s="7">
        <v>2</v>
      </c>
      <c r="L33" s="77">
        <v>2</v>
      </c>
      <c r="M33" s="68">
        <v>2</v>
      </c>
      <c r="N33" s="68">
        <v>1.5</v>
      </c>
      <c r="O33" s="68">
        <v>1.5</v>
      </c>
      <c r="P33" s="68">
        <v>2</v>
      </c>
      <c r="Q33" s="68">
        <v>2</v>
      </c>
      <c r="R33" s="68">
        <v>1.5</v>
      </c>
      <c r="S33" s="68">
        <v>1.5</v>
      </c>
      <c r="T33" s="74">
        <f t="shared" si="3"/>
        <v>12.5</v>
      </c>
      <c r="U33" s="67">
        <v>1.5</v>
      </c>
      <c r="V33" s="68">
        <v>1.5</v>
      </c>
      <c r="W33" s="72">
        <f t="shared" si="4"/>
        <v>3</v>
      </c>
      <c r="X33" s="20">
        <v>2.75</v>
      </c>
      <c r="Y33" s="19">
        <v>1</v>
      </c>
      <c r="Z33" s="19">
        <v>3.3333333333333335</v>
      </c>
      <c r="AA33" s="27">
        <v>7.08</v>
      </c>
      <c r="AB33" s="62">
        <v>3</v>
      </c>
      <c r="AC33" s="60">
        <f t="shared" si="2"/>
        <v>21.5</v>
      </c>
    </row>
    <row r="34" spans="1:29" ht="20.100000000000001" customHeight="1" x14ac:dyDescent="0.25">
      <c r="A34" s="94" t="s">
        <v>117</v>
      </c>
      <c r="B34" s="95" t="s">
        <v>77</v>
      </c>
      <c r="C34" s="96">
        <v>40093</v>
      </c>
      <c r="D34" s="97" t="s">
        <v>128</v>
      </c>
      <c r="E34" s="99">
        <v>15</v>
      </c>
      <c r="F34" s="99" t="s">
        <v>7</v>
      </c>
      <c r="G34" s="100" t="s">
        <v>22</v>
      </c>
      <c r="H34" s="3">
        <v>2020</v>
      </c>
      <c r="I34" s="122">
        <v>14</v>
      </c>
      <c r="J34" s="139">
        <f>2+1.5</f>
        <v>3.5</v>
      </c>
      <c r="K34" s="7">
        <v>2</v>
      </c>
      <c r="L34" s="77">
        <v>2</v>
      </c>
      <c r="M34" s="77">
        <v>1.5</v>
      </c>
      <c r="N34" s="68">
        <v>1.5</v>
      </c>
      <c r="O34" s="68">
        <v>1</v>
      </c>
      <c r="P34" s="68">
        <v>2</v>
      </c>
      <c r="Q34" s="68">
        <v>1.5</v>
      </c>
      <c r="R34" s="68">
        <v>1.5</v>
      </c>
      <c r="S34" s="68">
        <v>1.5</v>
      </c>
      <c r="T34" s="74">
        <f>SUM(L34:R34)</f>
        <v>11</v>
      </c>
      <c r="U34" s="67">
        <v>2</v>
      </c>
      <c r="V34" s="68">
        <v>1.5</v>
      </c>
      <c r="W34" s="72">
        <f t="shared" si="1"/>
        <v>3.5</v>
      </c>
      <c r="X34" s="20">
        <v>2.25</v>
      </c>
      <c r="Y34" s="19">
        <v>2.33</v>
      </c>
      <c r="Z34" s="19">
        <v>2.67</v>
      </c>
      <c r="AA34" s="27">
        <v>7.25</v>
      </c>
      <c r="AB34" s="62">
        <v>3</v>
      </c>
      <c r="AC34" s="60">
        <f t="shared" si="2"/>
        <v>23</v>
      </c>
    </row>
    <row r="35" spans="1:29" ht="20.100000000000001" customHeight="1" thickBot="1" x14ac:dyDescent="0.3">
      <c r="A35" s="107" t="s">
        <v>133</v>
      </c>
      <c r="B35" s="108" t="s">
        <v>23</v>
      </c>
      <c r="C35" s="109">
        <v>38942</v>
      </c>
      <c r="D35" s="110" t="s">
        <v>126</v>
      </c>
      <c r="E35" s="111">
        <v>18</v>
      </c>
      <c r="F35" s="111" t="s">
        <v>7</v>
      </c>
      <c r="G35" s="112" t="s">
        <v>22</v>
      </c>
      <c r="H35" s="4">
        <v>2014</v>
      </c>
      <c r="I35" s="123">
        <v>17</v>
      </c>
      <c r="J35" s="141">
        <f>0+2</f>
        <v>2</v>
      </c>
      <c r="K35" s="8">
        <v>2</v>
      </c>
      <c r="L35" s="144">
        <v>2</v>
      </c>
      <c r="M35" s="144">
        <v>1</v>
      </c>
      <c r="N35" s="70">
        <v>2</v>
      </c>
      <c r="O35" s="70">
        <v>0.5</v>
      </c>
      <c r="P35" s="70">
        <v>1.5</v>
      </c>
      <c r="Q35" s="70">
        <v>0.5</v>
      </c>
      <c r="R35" s="70">
        <v>1.5</v>
      </c>
      <c r="S35" s="70">
        <v>2</v>
      </c>
      <c r="T35" s="75">
        <f>SUM(L35:S35)</f>
        <v>11</v>
      </c>
      <c r="U35" s="26">
        <v>2</v>
      </c>
      <c r="V35" s="22">
        <v>1.5</v>
      </c>
      <c r="W35" s="73">
        <f t="shared" si="1"/>
        <v>3.5</v>
      </c>
      <c r="X35" s="21">
        <v>1.75</v>
      </c>
      <c r="Y35" s="22">
        <v>1.67</v>
      </c>
      <c r="Z35" s="22">
        <v>1.67</v>
      </c>
      <c r="AA35" s="28">
        <v>5.08</v>
      </c>
      <c r="AB35" s="64">
        <v>2</v>
      </c>
      <c r="AC35" s="61">
        <f t="shared" si="2"/>
        <v>20.5</v>
      </c>
    </row>
    <row r="36" spans="1:29" ht="16.5" thickTop="1" x14ac:dyDescent="0.25">
      <c r="T36" s="1"/>
      <c r="AC36" s="15"/>
    </row>
    <row r="37" spans="1:29" x14ac:dyDescent="0.25">
      <c r="T37" s="1"/>
      <c r="AC37" s="16"/>
    </row>
    <row r="38" spans="1:29" x14ac:dyDescent="0.25">
      <c r="AC38" s="16"/>
    </row>
    <row r="39" spans="1:29" x14ac:dyDescent="0.25">
      <c r="F39" s="18"/>
      <c r="G39" s="18"/>
      <c r="H39" s="18"/>
    </row>
  </sheetData>
  <sortState xmlns:xlrd2="http://schemas.microsoft.com/office/spreadsheetml/2017/richdata2" ref="A3:AC35">
    <sortCondition ref="G3:G35"/>
  </sortState>
  <mergeCells count="5">
    <mergeCell ref="X1:AB1"/>
    <mergeCell ref="A1:G1"/>
    <mergeCell ref="H1:J1"/>
    <mergeCell ref="L1:T1"/>
    <mergeCell ref="U1:W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4D48309D723840A36B573A8D254BCC" ma:contentTypeVersion="18" ma:contentTypeDescription="Ein neues Dokument erstellen." ma:contentTypeScope="" ma:versionID="177aa7a8e51dbe35b74a589922c0ddca">
  <xsd:schema xmlns:xsd="http://www.w3.org/2001/XMLSchema" xmlns:xs="http://www.w3.org/2001/XMLSchema" xmlns:p="http://schemas.microsoft.com/office/2006/metadata/properties" xmlns:ns2="eb01436f-b047-4121-aacd-19f278be3ac8" xmlns:ns3="30756319-1c36-4a90-b238-439e3c9e651f" targetNamespace="http://schemas.microsoft.com/office/2006/metadata/properties" ma:root="true" ma:fieldsID="31fc9eda8667a4b68396b79b51941270" ns2:_="" ns3:_="">
    <xsd:import namespace="eb01436f-b047-4121-aacd-19f278be3ac8"/>
    <xsd:import namespace="30756319-1c36-4a90-b238-439e3c9e6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1436f-b047-4121-aacd-19f278be3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1d8a1a72-0add-429b-a9e8-31ee51de92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56319-1c36-4a90-b238-439e3c9e651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26700ac-9e92-4f65-9988-0a610eecacc3}" ma:internalName="TaxCatchAll" ma:showField="CatchAllData" ma:web="30756319-1c36-4a90-b238-439e3c9e6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3A539-3D50-4727-930C-938169CE07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B18DD-4B5A-4B08-AC68-4DDE59C07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1436f-b047-4121-aacd-19f278be3ac8"/>
    <ds:schemaRef ds:uri="30756319-1c36-4a90-b238-439e3c9e6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Clément Sandy</cp:lastModifiedBy>
  <dcterms:created xsi:type="dcterms:W3CDTF">2021-09-27T08:15:10Z</dcterms:created>
  <dcterms:modified xsi:type="dcterms:W3CDTF">2024-07-02T12:57:53Z</dcterms:modified>
</cp:coreProperties>
</file>